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lunet-my.sharepoint.com/personal/ecaklm_lunet_lboro_ac_uk/Documents/Research/Covid19/SmallBusinessImpact/"/>
    </mc:Choice>
  </mc:AlternateContent>
  <xr:revisionPtr revIDLastSave="780" documentId="8_{9395990A-EAAA-480A-B7E3-7EA075DA9ABC}" xr6:coauthVersionLast="45" xr6:coauthVersionMax="45" xr10:uidLastSave="{850E41E4-A766-43A1-B737-725704CC3832}"/>
  <bookViews>
    <workbookView xWindow="-28920" yWindow="-540" windowWidth="29040" windowHeight="15840" activeTab="1" xr2:uid="{165A4AA7-F862-406D-985F-6FD20A9F1851}"/>
    <workbookView xWindow="-28920" yWindow="-540" windowWidth="29040" windowHeight="15840" xr2:uid="{B995F30D-5F1D-4AE5-BB15-05B35167CCE7}"/>
  </bookViews>
  <sheets>
    <sheet name="TotalTurnover" sheetId="7" r:id="rId1"/>
    <sheet name="ASLTable 12" sheetId="2" r:id="rId2"/>
    <sheet name="Debtburdenpercent" sheetId="9" r:id="rId3"/>
    <sheet name="ASLTable 13" sheetId="3" r:id="rId4"/>
    <sheet name="BPETable 5" sheetId="8" r:id="rId5"/>
    <sheet name="IoT2017" sheetId="4" r:id="rId6"/>
    <sheet name="IoT2016" sheetId="5" r:id="rId7"/>
    <sheet name="SMEoutputshareOld" sheetId="1" r:id="rId8"/>
  </sheets>
  <externalReferences>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G27" i="2" l="1"/>
  <c r="BF27" i="2"/>
  <c r="BG26" i="2"/>
  <c r="BH26" i="2"/>
  <c r="BI26" i="2"/>
  <c r="BJ26" i="2"/>
  <c r="BK26" i="2"/>
  <c r="BF26" i="2"/>
  <c r="C22" i="7" l="1"/>
  <c r="C24" i="7" s="1"/>
  <c r="C6" i="7"/>
  <c r="C7" i="7"/>
  <c r="C8" i="7"/>
  <c r="C9" i="7"/>
  <c r="C10" i="7"/>
  <c r="C11" i="7"/>
  <c r="C12" i="7"/>
  <c r="C13" i="7"/>
  <c r="C14" i="7"/>
  <c r="C15" i="7"/>
  <c r="C16" i="7"/>
  <c r="C17" i="7"/>
  <c r="C18" i="7"/>
  <c r="C19" i="7"/>
  <c r="C20" i="7"/>
  <c r="C21" i="7"/>
  <c r="C5" i="7"/>
  <c r="Y24" i="7" l="1"/>
  <c r="Z24" i="7"/>
  <c r="D5" i="9"/>
  <c r="D6" i="9"/>
  <c r="D7" i="9"/>
  <c r="D8" i="9"/>
  <c r="D9" i="9"/>
  <c r="D10" i="9"/>
  <c r="D11" i="9"/>
  <c r="D12" i="9"/>
  <c r="D13" i="9"/>
  <c r="D14" i="9"/>
  <c r="D15" i="9"/>
  <c r="D16" i="9"/>
  <c r="D17" i="9"/>
  <c r="D18" i="9"/>
  <c r="D19" i="9"/>
  <c r="D20" i="9"/>
  <c r="D21" i="9"/>
  <c r="D22" i="9"/>
  <c r="D23" i="9"/>
  <c r="D24" i="9"/>
  <c r="D25" i="9"/>
  <c r="D26" i="9"/>
  <c r="D27" i="9"/>
  <c r="D28" i="9"/>
  <c r="C5" i="9"/>
  <c r="A25" i="9"/>
  <c r="A26" i="9" s="1"/>
  <c r="A27" i="9" s="1"/>
  <c r="A28" i="9" s="1"/>
  <c r="A6" i="9"/>
  <c r="A7" i="9" s="1"/>
  <c r="A8" i="9" s="1"/>
  <c r="A9" i="9" s="1"/>
  <c r="A10" i="9" s="1"/>
  <c r="A11" i="9" s="1"/>
  <c r="A12" i="9" s="1"/>
  <c r="A13" i="9" s="1"/>
  <c r="A14" i="9" s="1"/>
  <c r="A15" i="9" s="1"/>
  <c r="A16" i="9" s="1"/>
  <c r="A17" i="9" s="1"/>
  <c r="A18" i="9" s="1"/>
  <c r="A19" i="9" s="1"/>
  <c r="A20" i="9" s="1"/>
  <c r="A21" i="9" s="1"/>
  <c r="A22" i="9" s="1"/>
  <c r="A23" i="9" s="1"/>
  <c r="A24" i="9" s="1"/>
  <c r="A5" i="9"/>
  <c r="X6" i="7"/>
  <c r="AW6" i="7" s="1"/>
  <c r="AV6" i="7" s="1"/>
  <c r="X7" i="7"/>
  <c r="AW7" i="7" s="1"/>
  <c r="AV7" i="7" s="1"/>
  <c r="X8" i="7"/>
  <c r="AW8" i="7" s="1"/>
  <c r="AV8" i="7" s="1"/>
  <c r="X9" i="7"/>
  <c r="AW9" i="7" s="1"/>
  <c r="AV9" i="7" s="1"/>
  <c r="X10" i="7"/>
  <c r="AW10" i="7" s="1"/>
  <c r="AV10" i="7" s="1"/>
  <c r="X11" i="7"/>
  <c r="AW11" i="7" s="1"/>
  <c r="AV11" i="7" s="1"/>
  <c r="X12" i="7"/>
  <c r="AW12" i="7" s="1"/>
  <c r="AV12" i="7" s="1"/>
  <c r="X13" i="7"/>
  <c r="AW13" i="7" s="1"/>
  <c r="AV13" i="7" s="1"/>
  <c r="X14" i="7"/>
  <c r="AW14" i="7" s="1"/>
  <c r="AV14" i="7" s="1"/>
  <c r="X15" i="7"/>
  <c r="AW15" i="7" s="1"/>
  <c r="AV15" i="7" s="1"/>
  <c r="X16" i="7"/>
  <c r="AW16" i="7" s="1"/>
  <c r="AV16" i="7" s="1"/>
  <c r="X17" i="7"/>
  <c r="AW17" i="7" s="1"/>
  <c r="AV17" i="7" s="1"/>
  <c r="X18" i="7"/>
  <c r="AW18" i="7" s="1"/>
  <c r="X19" i="7"/>
  <c r="AW19" i="7" s="1"/>
  <c r="AV19" i="7" s="1"/>
  <c r="X20" i="7"/>
  <c r="AW20" i="7" s="1"/>
  <c r="AV20" i="7" s="1"/>
  <c r="X21" i="7"/>
  <c r="AW21" i="7" s="1"/>
  <c r="AV21" i="7" s="1"/>
  <c r="X5" i="7"/>
  <c r="AW5" i="7" s="1"/>
  <c r="AV5" i="7" s="1"/>
  <c r="K28" i="1"/>
  <c r="L28" i="1"/>
  <c r="M28" i="1"/>
  <c r="N28" i="1"/>
  <c r="O28" i="1"/>
  <c r="P28" i="1"/>
  <c r="Q28" i="1"/>
  <c r="K29" i="1"/>
  <c r="L29" i="1"/>
  <c r="M29" i="1"/>
  <c r="N29" i="1"/>
  <c r="O29" i="1"/>
  <c r="P29" i="1"/>
  <c r="Q29" i="1"/>
  <c r="K30" i="1"/>
  <c r="L30" i="1"/>
  <c r="M30" i="1"/>
  <c r="N30" i="1"/>
  <c r="O30" i="1"/>
  <c r="P30" i="1"/>
  <c r="Q30" i="1"/>
  <c r="K31" i="1"/>
  <c r="L31" i="1"/>
  <c r="M31" i="1"/>
  <c r="N31" i="1"/>
  <c r="O31" i="1"/>
  <c r="P31" i="1"/>
  <c r="Q31" i="1"/>
  <c r="K32" i="1"/>
  <c r="L32" i="1"/>
  <c r="M32" i="1"/>
  <c r="N32" i="1"/>
  <c r="O32" i="1"/>
  <c r="P32" i="1"/>
  <c r="Q32" i="1"/>
  <c r="K33" i="1"/>
  <c r="L33" i="1"/>
  <c r="M33" i="1"/>
  <c r="N33" i="1"/>
  <c r="O33" i="1"/>
  <c r="P33" i="1"/>
  <c r="Q33" i="1"/>
  <c r="K34" i="1"/>
  <c r="L34" i="1"/>
  <c r="M34" i="1"/>
  <c r="N34" i="1"/>
  <c r="O34" i="1"/>
  <c r="P34" i="1"/>
  <c r="Q34" i="1"/>
  <c r="K35" i="1"/>
  <c r="L35" i="1"/>
  <c r="M35" i="1"/>
  <c r="N35" i="1"/>
  <c r="O35" i="1"/>
  <c r="P35" i="1"/>
  <c r="Q35" i="1"/>
  <c r="K36" i="1"/>
  <c r="L36" i="1"/>
  <c r="M36" i="1"/>
  <c r="N36" i="1"/>
  <c r="O36" i="1"/>
  <c r="P36" i="1"/>
  <c r="Q36" i="1"/>
  <c r="K37" i="1"/>
  <c r="L37" i="1"/>
  <c r="M37" i="1"/>
  <c r="N37" i="1"/>
  <c r="O37" i="1"/>
  <c r="P37" i="1"/>
  <c r="Q37" i="1"/>
  <c r="K38" i="1"/>
  <c r="L38" i="1"/>
  <c r="M38" i="1"/>
  <c r="N38" i="1"/>
  <c r="O38" i="1"/>
  <c r="P38" i="1"/>
  <c r="Q38" i="1"/>
  <c r="K39" i="1"/>
  <c r="L39" i="1"/>
  <c r="M39" i="1"/>
  <c r="N39" i="1"/>
  <c r="O39" i="1"/>
  <c r="P39" i="1"/>
  <c r="Q39" i="1"/>
  <c r="K40" i="1"/>
  <c r="L40" i="1"/>
  <c r="M40" i="1"/>
  <c r="N40" i="1"/>
  <c r="O40" i="1"/>
  <c r="P40" i="1"/>
  <c r="Q40" i="1"/>
  <c r="K41" i="1"/>
  <c r="L41" i="1"/>
  <c r="M41" i="1"/>
  <c r="N41" i="1"/>
  <c r="O41" i="1"/>
  <c r="P41" i="1"/>
  <c r="Q41" i="1"/>
  <c r="K42" i="1"/>
  <c r="L42" i="1"/>
  <c r="M42" i="1"/>
  <c r="N42" i="1"/>
  <c r="O42" i="1"/>
  <c r="P42" i="1"/>
  <c r="Q42" i="1"/>
  <c r="K43" i="1"/>
  <c r="L43" i="1"/>
  <c r="M43" i="1"/>
  <c r="N43" i="1"/>
  <c r="O43" i="1"/>
  <c r="P43" i="1"/>
  <c r="Q43" i="1"/>
  <c r="K44" i="1"/>
  <c r="L44" i="1"/>
  <c r="M44" i="1"/>
  <c r="N44" i="1"/>
  <c r="O44" i="1"/>
  <c r="P44" i="1"/>
  <c r="Q44" i="1"/>
  <c r="L27" i="1"/>
  <c r="M27" i="1"/>
  <c r="N27" i="1"/>
  <c r="O27" i="1"/>
  <c r="P27" i="1"/>
  <c r="Q27" i="1"/>
  <c r="K27" i="1"/>
  <c r="W21" i="7"/>
  <c r="W20" i="7"/>
  <c r="W19" i="7"/>
  <c r="W17" i="7"/>
  <c r="W16" i="7"/>
  <c r="W15" i="7"/>
  <c r="W14" i="7"/>
  <c r="W13" i="7"/>
  <c r="G295" i="8"/>
  <c r="W12" i="7"/>
  <c r="W7" i="7"/>
  <c r="W11" i="7"/>
  <c r="W6" i="7"/>
  <c r="W5" i="7"/>
  <c r="AR21" i="7"/>
  <c r="AS21" i="7" s="1"/>
  <c r="AT21" i="7" s="1"/>
  <c r="AR20" i="7"/>
  <c r="AS20" i="7" s="1"/>
  <c r="AT20" i="7" s="1"/>
  <c r="AR19" i="7"/>
  <c r="AS19" i="7" s="1"/>
  <c r="AT19" i="7" s="1"/>
  <c r="AR17" i="7"/>
  <c r="AS17" i="7" s="1"/>
  <c r="AT17" i="7" s="1"/>
  <c r="AR16" i="7"/>
  <c r="AS16" i="7" s="1"/>
  <c r="AT16" i="7" s="1"/>
  <c r="AR15" i="7"/>
  <c r="AS15" i="7" s="1"/>
  <c r="AT15" i="7" s="1"/>
  <c r="AR13" i="7"/>
  <c r="AS13" i="7" s="1"/>
  <c r="AT13" i="7" s="1"/>
  <c r="AR12" i="7"/>
  <c r="AS12" i="7" s="1"/>
  <c r="AT12" i="7" s="1"/>
  <c r="AR11" i="7"/>
  <c r="AS11" i="7" s="1"/>
  <c r="AT11" i="7" s="1"/>
  <c r="AR7" i="7"/>
  <c r="AS7" i="7" s="1"/>
  <c r="AT7" i="7" s="1"/>
  <c r="AR6" i="7"/>
  <c r="AS6" i="7" s="1"/>
  <c r="AT6" i="7" s="1"/>
  <c r="AR5" i="7"/>
  <c r="AS5" i="7" s="1"/>
  <c r="AT5" i="7" s="1"/>
  <c r="AH22" i="7"/>
  <c r="AH21" i="7"/>
  <c r="AL21" i="7" s="1"/>
  <c r="AH20" i="7"/>
  <c r="AL20" i="7" s="1"/>
  <c r="AH19" i="7"/>
  <c r="AL19" i="7" s="1"/>
  <c r="AH17" i="7"/>
  <c r="AL17" i="7" s="1"/>
  <c r="AH16" i="7"/>
  <c r="AL16" i="7" s="1"/>
  <c r="AH15" i="7"/>
  <c r="AL15" i="7" s="1"/>
  <c r="AH13" i="7"/>
  <c r="AL13" i="7" s="1"/>
  <c r="AH12" i="7"/>
  <c r="AL12" i="7" s="1"/>
  <c r="AH11" i="7"/>
  <c r="AL11" i="7" s="1"/>
  <c r="AH7" i="7"/>
  <c r="AL7" i="7" s="1"/>
  <c r="AH6" i="7"/>
  <c r="AL6" i="7" s="1"/>
  <c r="AH5" i="7"/>
  <c r="AL5" i="7" s="1"/>
  <c r="D21" i="7"/>
  <c r="D13" i="7"/>
  <c r="D15" i="7"/>
  <c r="D14" i="7"/>
  <c r="AC13" i="1" s="1"/>
  <c r="D7" i="7"/>
  <c r="D6" i="7"/>
  <c r="D5" i="7"/>
  <c r="E21" i="7"/>
  <c r="AG21" i="7" s="1"/>
  <c r="E20" i="7"/>
  <c r="E19" i="7"/>
  <c r="E18" i="7"/>
  <c r="AG18" i="7" s="1"/>
  <c r="E17" i="7"/>
  <c r="AG17" i="7" s="1"/>
  <c r="E16" i="7"/>
  <c r="E15" i="7"/>
  <c r="AG15" i="7" s="1"/>
  <c r="F14" i="7"/>
  <c r="E13" i="7"/>
  <c r="E12" i="7"/>
  <c r="AG12" i="7" s="1"/>
  <c r="E11" i="7"/>
  <c r="AG11" i="7" s="1"/>
  <c r="E10" i="7"/>
  <c r="AG10" i="7" s="1"/>
  <c r="E9" i="7"/>
  <c r="E8" i="7"/>
  <c r="E7" i="7"/>
  <c r="AG7" i="7" s="1"/>
  <c r="E6" i="7"/>
  <c r="AG6" i="7" s="1"/>
  <c r="E5" i="7"/>
  <c r="F21" i="7"/>
  <c r="F20" i="7"/>
  <c r="F19" i="7"/>
  <c r="F18" i="7"/>
  <c r="F17" i="7"/>
  <c r="F16" i="7"/>
  <c r="F15" i="7"/>
  <c r="F13" i="7"/>
  <c r="F12" i="7"/>
  <c r="F11" i="7"/>
  <c r="F10" i="7"/>
  <c r="F9" i="7"/>
  <c r="F8" i="7"/>
  <c r="F7" i="7"/>
  <c r="F6" i="7"/>
  <c r="F5" i="7"/>
  <c r="T4" i="1"/>
  <c r="U4" i="1"/>
  <c r="X4" i="1"/>
  <c r="Y4" i="1"/>
  <c r="J5" i="7"/>
  <c r="J21" i="7"/>
  <c r="J20" i="7"/>
  <c r="J19" i="7"/>
  <c r="J18" i="7"/>
  <c r="J17" i="7"/>
  <c r="J16" i="7"/>
  <c r="J15" i="7"/>
  <c r="J14" i="7"/>
  <c r="J13" i="7"/>
  <c r="J12" i="7"/>
  <c r="J11" i="7"/>
  <c r="J10" i="7"/>
  <c r="J9" i="7"/>
  <c r="J8" i="7"/>
  <c r="J7" i="7"/>
  <c r="J6" i="7"/>
  <c r="E86" i="5"/>
  <c r="F86" i="5"/>
  <c r="D86" i="5"/>
  <c r="L3" i="7"/>
  <c r="L6" i="7" s="1"/>
  <c r="M6" i="7" s="1"/>
  <c r="O21" i="7"/>
  <c r="S21" i="7" s="1"/>
  <c r="O20" i="7"/>
  <c r="O19" i="7"/>
  <c r="O18" i="7"/>
  <c r="S18" i="7" s="1"/>
  <c r="O17" i="7"/>
  <c r="S17" i="7" s="1"/>
  <c r="O16" i="7"/>
  <c r="O15" i="7"/>
  <c r="O14" i="7"/>
  <c r="S14" i="7" s="1"/>
  <c r="O13" i="7"/>
  <c r="S13" i="7" s="1"/>
  <c r="O12" i="7"/>
  <c r="O11" i="7"/>
  <c r="O10" i="7"/>
  <c r="S10" i="7" s="1"/>
  <c r="O9" i="7"/>
  <c r="S9" i="7" s="1"/>
  <c r="O8" i="7"/>
  <c r="O7" i="7"/>
  <c r="O6" i="7"/>
  <c r="S6" i="7" s="1"/>
  <c r="O5" i="7"/>
  <c r="N21" i="7"/>
  <c r="N20" i="7"/>
  <c r="N19" i="7"/>
  <c r="N18" i="7"/>
  <c r="N17" i="7"/>
  <c r="N16" i="7"/>
  <c r="N15" i="7"/>
  <c r="N14" i="7"/>
  <c r="N13" i="7"/>
  <c r="N12" i="7"/>
  <c r="N11" i="7"/>
  <c r="N10" i="7"/>
  <c r="N9" i="7"/>
  <c r="N8" i="7"/>
  <c r="N7" i="7"/>
  <c r="N6" i="7"/>
  <c r="N5" i="7"/>
  <c r="T21" i="7"/>
  <c r="T20" i="7"/>
  <c r="T19" i="7"/>
  <c r="T18" i="7"/>
  <c r="T17" i="7"/>
  <c r="T16" i="7"/>
  <c r="T15" i="7"/>
  <c r="T14" i="7"/>
  <c r="T13" i="7"/>
  <c r="T12" i="7"/>
  <c r="T11" i="7"/>
  <c r="T10" i="7"/>
  <c r="T9" i="7"/>
  <c r="T8" i="7"/>
  <c r="T7" i="7"/>
  <c r="T6" i="7"/>
  <c r="T5" i="7"/>
  <c r="H21" i="7"/>
  <c r="I21" i="7" s="1"/>
  <c r="H20" i="7"/>
  <c r="H19" i="7"/>
  <c r="H18" i="7"/>
  <c r="H17" i="7"/>
  <c r="H16" i="7"/>
  <c r="H15" i="7"/>
  <c r="I15" i="7" s="1"/>
  <c r="H14" i="7"/>
  <c r="I14" i="7" s="1"/>
  <c r="H13" i="7"/>
  <c r="H12" i="7"/>
  <c r="H11" i="7"/>
  <c r="H10" i="7"/>
  <c r="H9" i="7"/>
  <c r="H8" i="7"/>
  <c r="H7" i="7"/>
  <c r="H6" i="7"/>
  <c r="H5" i="7"/>
  <c r="G21" i="7"/>
  <c r="G20" i="7"/>
  <c r="G19" i="7"/>
  <c r="G18" i="7"/>
  <c r="G17" i="7"/>
  <c r="G16" i="7"/>
  <c r="G15" i="7"/>
  <c r="G14" i="7"/>
  <c r="G13" i="7"/>
  <c r="G12" i="7"/>
  <c r="G11" i="7"/>
  <c r="G10" i="7"/>
  <c r="G9" i="7"/>
  <c r="G8" i="7"/>
  <c r="G7" i="7"/>
  <c r="G6" i="7"/>
  <c r="G5" i="7"/>
  <c r="E14" i="7"/>
  <c r="AK92" i="4"/>
  <c r="S6" i="1"/>
  <c r="T6" i="1"/>
  <c r="W6" i="1"/>
  <c r="X6" i="1"/>
  <c r="AA6" i="1"/>
  <c r="U8" i="1"/>
  <c r="V8" i="1"/>
  <c r="Y8" i="1"/>
  <c r="Z8" i="1"/>
  <c r="S10" i="1"/>
  <c r="T10" i="1"/>
  <c r="W10" i="1"/>
  <c r="X10" i="1"/>
  <c r="AA10" i="1"/>
  <c r="U12" i="1"/>
  <c r="V12" i="1"/>
  <c r="Y12" i="1"/>
  <c r="Z12" i="1"/>
  <c r="S14" i="1"/>
  <c r="T14" i="1"/>
  <c r="W14" i="1"/>
  <c r="X14" i="1"/>
  <c r="AA14" i="1"/>
  <c r="U16" i="1"/>
  <c r="V16" i="1"/>
  <c r="Y16" i="1"/>
  <c r="Z16" i="1"/>
  <c r="S18" i="1"/>
  <c r="T18" i="1"/>
  <c r="W18" i="1"/>
  <c r="X18" i="1"/>
  <c r="AA18" i="1"/>
  <c r="U20" i="1"/>
  <c r="V20" i="1"/>
  <c r="Y20" i="1"/>
  <c r="Z20" i="1"/>
  <c r="H5" i="1"/>
  <c r="S5" i="1" s="1"/>
  <c r="I5" i="1"/>
  <c r="T5" i="1" s="1"/>
  <c r="J5" i="1"/>
  <c r="U5" i="1" s="1"/>
  <c r="K5" i="1"/>
  <c r="V5" i="1" s="1"/>
  <c r="L5" i="1"/>
  <c r="W5" i="1" s="1"/>
  <c r="M5" i="1"/>
  <c r="X5" i="1" s="1"/>
  <c r="N5" i="1"/>
  <c r="Y5" i="1" s="1"/>
  <c r="O5" i="1"/>
  <c r="Z5" i="1" s="1"/>
  <c r="P5" i="1"/>
  <c r="AA5" i="1" s="1"/>
  <c r="Q5" i="1"/>
  <c r="R5" i="1"/>
  <c r="H6" i="1"/>
  <c r="I6" i="1"/>
  <c r="J6" i="1"/>
  <c r="U6" i="1" s="1"/>
  <c r="K6" i="1"/>
  <c r="V6" i="1" s="1"/>
  <c r="L6" i="1"/>
  <c r="M6" i="1"/>
  <c r="N6" i="1"/>
  <c r="Y6" i="1" s="1"/>
  <c r="O6" i="1"/>
  <c r="Z6" i="1" s="1"/>
  <c r="P6" i="1"/>
  <c r="Q6" i="1"/>
  <c r="R6" i="1"/>
  <c r="H7" i="1"/>
  <c r="S7" i="1" s="1"/>
  <c r="I7" i="1"/>
  <c r="T7" i="1" s="1"/>
  <c r="J7" i="1"/>
  <c r="U7" i="1" s="1"/>
  <c r="K7" i="1"/>
  <c r="V7" i="1" s="1"/>
  <c r="L7" i="1"/>
  <c r="W7" i="1" s="1"/>
  <c r="M7" i="1"/>
  <c r="X7" i="1" s="1"/>
  <c r="N7" i="1"/>
  <c r="Y7" i="1" s="1"/>
  <c r="O7" i="1"/>
  <c r="Z7" i="1" s="1"/>
  <c r="P7" i="1"/>
  <c r="AA7" i="1" s="1"/>
  <c r="Q7" i="1"/>
  <c r="R7" i="1"/>
  <c r="H8" i="1"/>
  <c r="S8" i="1" s="1"/>
  <c r="I8" i="1"/>
  <c r="T8" i="1" s="1"/>
  <c r="J8" i="1"/>
  <c r="K8" i="1"/>
  <c r="L8" i="1"/>
  <c r="W8" i="1" s="1"/>
  <c r="M8" i="1"/>
  <c r="X8" i="1" s="1"/>
  <c r="N8" i="1"/>
  <c r="O8" i="1"/>
  <c r="P8" i="1"/>
  <c r="AA8" i="1" s="1"/>
  <c r="Q8" i="1"/>
  <c r="R8" i="1"/>
  <c r="H9" i="1"/>
  <c r="S9" i="1" s="1"/>
  <c r="I9" i="1"/>
  <c r="T9" i="1" s="1"/>
  <c r="J9" i="1"/>
  <c r="U9" i="1" s="1"/>
  <c r="K9" i="1"/>
  <c r="V9" i="1" s="1"/>
  <c r="L9" i="1"/>
  <c r="W9" i="1" s="1"/>
  <c r="M9" i="1"/>
  <c r="X9" i="1" s="1"/>
  <c r="N9" i="1"/>
  <c r="Y9" i="1" s="1"/>
  <c r="O9" i="1"/>
  <c r="Z9" i="1" s="1"/>
  <c r="P9" i="1"/>
  <c r="AA9" i="1" s="1"/>
  <c r="Q9" i="1"/>
  <c r="R9" i="1"/>
  <c r="H10" i="1"/>
  <c r="I10" i="1"/>
  <c r="J10" i="1"/>
  <c r="U10" i="1" s="1"/>
  <c r="K10" i="1"/>
  <c r="V10" i="1" s="1"/>
  <c r="L10" i="1"/>
  <c r="M10" i="1"/>
  <c r="N10" i="1"/>
  <c r="Y10" i="1" s="1"/>
  <c r="O10" i="1"/>
  <c r="Z10" i="1" s="1"/>
  <c r="P10" i="1"/>
  <c r="Q10" i="1"/>
  <c r="R10" i="1"/>
  <c r="H11" i="1"/>
  <c r="S11" i="1" s="1"/>
  <c r="I11" i="1"/>
  <c r="T11" i="1" s="1"/>
  <c r="J11" i="1"/>
  <c r="U11" i="1" s="1"/>
  <c r="K11" i="1"/>
  <c r="V11" i="1" s="1"/>
  <c r="L11" i="1"/>
  <c r="W11" i="1" s="1"/>
  <c r="M11" i="1"/>
  <c r="X11" i="1" s="1"/>
  <c r="N11" i="1"/>
  <c r="Y11" i="1" s="1"/>
  <c r="O11" i="1"/>
  <c r="Z11" i="1" s="1"/>
  <c r="P11" i="1"/>
  <c r="AA11" i="1" s="1"/>
  <c r="Q11" i="1"/>
  <c r="R11" i="1"/>
  <c r="H12" i="1"/>
  <c r="S12" i="1" s="1"/>
  <c r="I12" i="1"/>
  <c r="T12" i="1" s="1"/>
  <c r="J12" i="1"/>
  <c r="K12" i="1"/>
  <c r="L12" i="1"/>
  <c r="W12" i="1" s="1"/>
  <c r="M12" i="1"/>
  <c r="X12" i="1" s="1"/>
  <c r="N12" i="1"/>
  <c r="O12" i="1"/>
  <c r="P12" i="1"/>
  <c r="AA12" i="1" s="1"/>
  <c r="Q12" i="1"/>
  <c r="R12" i="1"/>
  <c r="H13" i="1"/>
  <c r="S13" i="1" s="1"/>
  <c r="I13" i="1"/>
  <c r="T13" i="1" s="1"/>
  <c r="J13" i="1"/>
  <c r="U13" i="1" s="1"/>
  <c r="K13" i="1"/>
  <c r="V13" i="1" s="1"/>
  <c r="L13" i="1"/>
  <c r="W13" i="1" s="1"/>
  <c r="M13" i="1"/>
  <c r="X13" i="1" s="1"/>
  <c r="N13" i="1"/>
  <c r="Y13" i="1" s="1"/>
  <c r="O13" i="1"/>
  <c r="Z13" i="1" s="1"/>
  <c r="P13" i="1"/>
  <c r="AA13" i="1" s="1"/>
  <c r="Q13" i="1"/>
  <c r="R13" i="1"/>
  <c r="H14" i="1"/>
  <c r="I14" i="1"/>
  <c r="J14" i="1"/>
  <c r="U14" i="1" s="1"/>
  <c r="K14" i="1"/>
  <c r="V14" i="1" s="1"/>
  <c r="L14" i="1"/>
  <c r="M14" i="1"/>
  <c r="N14" i="1"/>
  <c r="Y14" i="1" s="1"/>
  <c r="O14" i="1"/>
  <c r="Z14" i="1" s="1"/>
  <c r="P14" i="1"/>
  <c r="Q14" i="1"/>
  <c r="R14" i="1"/>
  <c r="H15" i="1"/>
  <c r="S15" i="1" s="1"/>
  <c r="I15" i="1"/>
  <c r="T15" i="1" s="1"/>
  <c r="J15" i="1"/>
  <c r="U15" i="1" s="1"/>
  <c r="K15" i="1"/>
  <c r="V15" i="1" s="1"/>
  <c r="L15" i="1"/>
  <c r="W15" i="1" s="1"/>
  <c r="M15" i="1"/>
  <c r="X15" i="1" s="1"/>
  <c r="N15" i="1"/>
  <c r="Y15" i="1" s="1"/>
  <c r="O15" i="1"/>
  <c r="Z15" i="1" s="1"/>
  <c r="P15" i="1"/>
  <c r="AA15" i="1" s="1"/>
  <c r="Q15" i="1"/>
  <c r="R15" i="1"/>
  <c r="H16" i="1"/>
  <c r="S16" i="1" s="1"/>
  <c r="I16" i="1"/>
  <c r="T16" i="1" s="1"/>
  <c r="J16" i="1"/>
  <c r="K16" i="1"/>
  <c r="L16" i="1"/>
  <c r="W16" i="1" s="1"/>
  <c r="M16" i="1"/>
  <c r="X16" i="1" s="1"/>
  <c r="N16" i="1"/>
  <c r="O16" i="1"/>
  <c r="P16" i="1"/>
  <c r="AA16" i="1" s="1"/>
  <c r="Q16" i="1"/>
  <c r="R16" i="1"/>
  <c r="H17" i="1"/>
  <c r="S17" i="1" s="1"/>
  <c r="I17" i="1"/>
  <c r="T17" i="1" s="1"/>
  <c r="J17" i="1"/>
  <c r="U17" i="1" s="1"/>
  <c r="K17" i="1"/>
  <c r="V17" i="1" s="1"/>
  <c r="L17" i="1"/>
  <c r="W17" i="1" s="1"/>
  <c r="M17" i="1"/>
  <c r="X17" i="1" s="1"/>
  <c r="N17" i="1"/>
  <c r="Y17" i="1" s="1"/>
  <c r="O17" i="1"/>
  <c r="Z17" i="1" s="1"/>
  <c r="P17" i="1"/>
  <c r="AA17" i="1" s="1"/>
  <c r="Q17" i="1"/>
  <c r="R17" i="1"/>
  <c r="H18" i="1"/>
  <c r="I18" i="1"/>
  <c r="J18" i="1"/>
  <c r="U18" i="1" s="1"/>
  <c r="K18" i="1"/>
  <c r="V18" i="1" s="1"/>
  <c r="L18" i="1"/>
  <c r="M18" i="1"/>
  <c r="N18" i="1"/>
  <c r="Y18" i="1" s="1"/>
  <c r="O18" i="1"/>
  <c r="Z18" i="1" s="1"/>
  <c r="P18" i="1"/>
  <c r="Q18" i="1"/>
  <c r="R18" i="1"/>
  <c r="H19" i="1"/>
  <c r="S19" i="1" s="1"/>
  <c r="I19" i="1"/>
  <c r="T19" i="1" s="1"/>
  <c r="J19" i="1"/>
  <c r="U19" i="1" s="1"/>
  <c r="K19" i="1"/>
  <c r="V19" i="1" s="1"/>
  <c r="L19" i="1"/>
  <c r="W19" i="1" s="1"/>
  <c r="M19" i="1"/>
  <c r="X19" i="1" s="1"/>
  <c r="N19" i="1"/>
  <c r="Y19" i="1" s="1"/>
  <c r="O19" i="1"/>
  <c r="Z19" i="1" s="1"/>
  <c r="P19" i="1"/>
  <c r="AA19" i="1" s="1"/>
  <c r="Q19" i="1"/>
  <c r="R19" i="1"/>
  <c r="H20" i="1"/>
  <c r="S20" i="1" s="1"/>
  <c r="I20" i="1"/>
  <c r="T20" i="1" s="1"/>
  <c r="J20" i="1"/>
  <c r="K20" i="1"/>
  <c r="L20" i="1"/>
  <c r="W20" i="1" s="1"/>
  <c r="M20" i="1"/>
  <c r="X20" i="1" s="1"/>
  <c r="N20" i="1"/>
  <c r="O20" i="1"/>
  <c r="P20" i="1"/>
  <c r="AA20" i="1" s="1"/>
  <c r="Q20" i="1"/>
  <c r="R20" i="1"/>
  <c r="H21" i="1"/>
  <c r="I21" i="1"/>
  <c r="J21" i="1"/>
  <c r="K21" i="1"/>
  <c r="L21" i="1"/>
  <c r="M21" i="1"/>
  <c r="N21" i="1"/>
  <c r="O21" i="1"/>
  <c r="P21" i="1"/>
  <c r="Q21" i="1"/>
  <c r="R21" i="1"/>
  <c r="I4" i="1"/>
  <c r="J4" i="1"/>
  <c r="K4" i="1"/>
  <c r="V4" i="1" s="1"/>
  <c r="L4" i="1"/>
  <c r="W4" i="1" s="1"/>
  <c r="M4" i="1"/>
  <c r="N4" i="1"/>
  <c r="O4" i="1"/>
  <c r="Z4" i="1" s="1"/>
  <c r="P4" i="1"/>
  <c r="AA4" i="1" s="1"/>
  <c r="Q4" i="1"/>
  <c r="R4" i="1"/>
  <c r="H4" i="1"/>
  <c r="S4" i="1" s="1"/>
  <c r="D5" i="1"/>
  <c r="D6" i="1"/>
  <c r="C6" i="1" s="1"/>
  <c r="D7" i="1"/>
  <c r="C7" i="1" s="1"/>
  <c r="D8" i="1"/>
  <c r="D9" i="1"/>
  <c r="D10" i="1"/>
  <c r="C10" i="1" s="1"/>
  <c r="D11" i="1"/>
  <c r="C11" i="1" s="1"/>
  <c r="D12" i="1"/>
  <c r="D13" i="1"/>
  <c r="D14" i="1"/>
  <c r="C14" i="1" s="1"/>
  <c r="D15" i="1"/>
  <c r="C15" i="1" s="1"/>
  <c r="D16" i="1"/>
  <c r="D17" i="1"/>
  <c r="D18" i="1"/>
  <c r="C18" i="1" s="1"/>
  <c r="D19" i="1"/>
  <c r="C19" i="1" s="1"/>
  <c r="D20" i="1"/>
  <c r="D21" i="1"/>
  <c r="D4" i="1"/>
  <c r="C4" i="1" s="1"/>
  <c r="F5" i="1"/>
  <c r="C5" i="1" s="1"/>
  <c r="F6" i="1"/>
  <c r="F7" i="1"/>
  <c r="F8" i="1"/>
  <c r="C8" i="1" s="1"/>
  <c r="F9" i="1"/>
  <c r="C9" i="1" s="1"/>
  <c r="F10" i="1"/>
  <c r="F11" i="1"/>
  <c r="F12" i="1"/>
  <c r="C12" i="1" s="1"/>
  <c r="F13" i="1"/>
  <c r="C13" i="1" s="1"/>
  <c r="F14" i="1"/>
  <c r="F15" i="1"/>
  <c r="F16" i="1"/>
  <c r="C16" i="1" s="1"/>
  <c r="F17" i="1"/>
  <c r="C17" i="1" s="1"/>
  <c r="F18" i="1"/>
  <c r="F19" i="1"/>
  <c r="F20" i="1"/>
  <c r="C20" i="1" s="1"/>
  <c r="F21" i="1"/>
  <c r="C21" i="1" s="1"/>
  <c r="F4" i="1"/>
  <c r="E5" i="1"/>
  <c r="E6" i="1"/>
  <c r="E7" i="1"/>
  <c r="E8" i="1"/>
  <c r="E9" i="1"/>
  <c r="E10" i="1"/>
  <c r="E11" i="1"/>
  <c r="E12" i="1"/>
  <c r="E13" i="1"/>
  <c r="E14" i="1"/>
  <c r="E15" i="1"/>
  <c r="E16" i="1"/>
  <c r="E17" i="1"/>
  <c r="E18" i="1"/>
  <c r="E19" i="1"/>
  <c r="E20" i="1"/>
  <c r="E21" i="1"/>
  <c r="E4" i="1"/>
  <c r="I7" i="7" l="1"/>
  <c r="Q5" i="7"/>
  <c r="Q9" i="7"/>
  <c r="Q13" i="7"/>
  <c r="Q17" i="7"/>
  <c r="Q21" i="7"/>
  <c r="S5" i="7"/>
  <c r="I5" i="7"/>
  <c r="I13" i="7"/>
  <c r="I6" i="7"/>
  <c r="R11" i="7"/>
  <c r="S11" i="7"/>
  <c r="R15" i="7"/>
  <c r="S15" i="7"/>
  <c r="R8" i="7"/>
  <c r="S8" i="7"/>
  <c r="R12" i="7"/>
  <c r="S12" i="7"/>
  <c r="R16" i="7"/>
  <c r="S16" i="7"/>
  <c r="R20" i="7"/>
  <c r="S20" i="7"/>
  <c r="R7" i="7"/>
  <c r="S7" i="7"/>
  <c r="R19" i="7"/>
  <c r="S19" i="7"/>
  <c r="P12" i="7"/>
  <c r="Q12" i="7"/>
  <c r="P20" i="7"/>
  <c r="Q20" i="7"/>
  <c r="P8" i="7"/>
  <c r="Q8" i="7"/>
  <c r="P16" i="7"/>
  <c r="Q16" i="7"/>
  <c r="Q6" i="7"/>
  <c r="Q10" i="7"/>
  <c r="Q14" i="7"/>
  <c r="Q18" i="7"/>
  <c r="P7" i="7"/>
  <c r="Q7" i="7"/>
  <c r="P11" i="7"/>
  <c r="Q11" i="7"/>
  <c r="P15" i="7"/>
  <c r="Q15" i="7"/>
  <c r="P19" i="7"/>
  <c r="Q19" i="7"/>
  <c r="P5" i="7"/>
  <c r="P9" i="7"/>
  <c r="P13" i="7"/>
  <c r="P17" i="7"/>
  <c r="P21" i="7"/>
  <c r="P6" i="7"/>
  <c r="P10" i="7"/>
  <c r="P14" i="7"/>
  <c r="P18" i="7"/>
  <c r="R5" i="7"/>
  <c r="R9" i="7"/>
  <c r="R13" i="7"/>
  <c r="R17" i="7"/>
  <c r="R21" i="7"/>
  <c r="R6" i="7"/>
  <c r="R10" i="7"/>
  <c r="R14" i="7"/>
  <c r="R18" i="7"/>
  <c r="AC14" i="1"/>
  <c r="AB14" i="1" s="1"/>
  <c r="AI15" i="7" s="1"/>
  <c r="AI22" i="7"/>
  <c r="AM22" i="7" s="1"/>
  <c r="AL22" i="7"/>
  <c r="AC5" i="1"/>
  <c r="AB5" i="1" s="1"/>
  <c r="AI6" i="7" s="1"/>
  <c r="AK6" i="7" s="1"/>
  <c r="AC12" i="1"/>
  <c r="AC6" i="1"/>
  <c r="AB6" i="1" s="1"/>
  <c r="AI7" i="7" s="1"/>
  <c r="AC20" i="1"/>
  <c r="AB20" i="1" s="1"/>
  <c r="AI21" i="7" s="1"/>
  <c r="W10" i="7"/>
  <c r="X22" i="7"/>
  <c r="X24" i="7" s="1"/>
  <c r="AW22" i="7"/>
  <c r="W9" i="7"/>
  <c r="B5" i="9"/>
  <c r="C6" i="9" s="1"/>
  <c r="B6" i="9" s="1"/>
  <c r="C7" i="9" s="1"/>
  <c r="B7" i="9" s="1"/>
  <c r="W8" i="7"/>
  <c r="V14" i="7"/>
  <c r="V18" i="7"/>
  <c r="V11" i="7"/>
  <c r="V9" i="7"/>
  <c r="V13" i="7"/>
  <c r="V17" i="7"/>
  <c r="V21" i="7"/>
  <c r="V6" i="7"/>
  <c r="V10" i="7"/>
  <c r="V5" i="7"/>
  <c r="V7" i="7"/>
  <c r="V15" i="7"/>
  <c r="V19" i="7"/>
  <c r="V8" i="7"/>
  <c r="V12" i="7"/>
  <c r="V16" i="7"/>
  <c r="V20" i="7"/>
  <c r="D9" i="7"/>
  <c r="AC8" i="1" s="1"/>
  <c r="AB8" i="1" s="1"/>
  <c r="AR9" i="7" s="1"/>
  <c r="AS9" i="7" s="1"/>
  <c r="AT9" i="7" s="1"/>
  <c r="D17" i="7"/>
  <c r="I17" i="7" s="1"/>
  <c r="G22" i="7"/>
  <c r="G24" i="7" s="1"/>
  <c r="AC4" i="1"/>
  <c r="AB4" i="1" s="1"/>
  <c r="AI5" i="7" s="1"/>
  <c r="D19" i="7"/>
  <c r="I19" i="7" s="1"/>
  <c r="D8" i="7"/>
  <c r="AC7" i="1" s="1"/>
  <c r="AB7" i="1" s="1"/>
  <c r="D12" i="7"/>
  <c r="I12" i="7" s="1"/>
  <c r="D16" i="7"/>
  <c r="I16" i="7" s="1"/>
  <c r="D20" i="7"/>
  <c r="I20" i="7" s="1"/>
  <c r="N22" i="7"/>
  <c r="D11" i="7"/>
  <c r="I11" i="7" s="1"/>
  <c r="D18" i="7"/>
  <c r="AC17" i="1" s="1"/>
  <c r="AB17" i="1" s="1"/>
  <c r="J22" i="7"/>
  <c r="J24" i="7" s="1"/>
  <c r="O22" i="7"/>
  <c r="H22" i="7"/>
  <c r="T22" i="7"/>
  <c r="T24" i="7" s="1"/>
  <c r="AB13" i="1"/>
  <c r="D10" i="7"/>
  <c r="AC9" i="1" s="1"/>
  <c r="AB9" i="1" s="1"/>
  <c r="AB12" i="1"/>
  <c r="AI13" i="7" s="1"/>
  <c r="AM13" i="7" s="1"/>
  <c r="F22" i="7"/>
  <c r="F24" i="7" s="1"/>
  <c r="AG9" i="7"/>
  <c r="K7" i="7"/>
  <c r="K11" i="7"/>
  <c r="K15" i="7"/>
  <c r="K19" i="7"/>
  <c r="AG14" i="7"/>
  <c r="K8" i="7"/>
  <c r="K12" i="7"/>
  <c r="K16" i="7"/>
  <c r="K20" i="7"/>
  <c r="AG13" i="7"/>
  <c r="K6" i="7"/>
  <c r="K14" i="7"/>
  <c r="K18" i="7"/>
  <c r="AG16" i="7"/>
  <c r="AG5" i="7"/>
  <c r="AG20" i="7"/>
  <c r="AG8" i="7"/>
  <c r="AG19" i="7"/>
  <c r="K10" i="7"/>
  <c r="E22" i="7"/>
  <c r="E24" i="7" s="1"/>
  <c r="K9" i="7"/>
  <c r="K13" i="7"/>
  <c r="K17" i="7"/>
  <c r="K21" i="7"/>
  <c r="K5" i="7"/>
  <c r="L20" i="7"/>
  <c r="M20" i="7" s="1"/>
  <c r="L16" i="7"/>
  <c r="M16" i="7" s="1"/>
  <c r="L21" i="7"/>
  <c r="M21" i="7" s="1"/>
  <c r="L17" i="7"/>
  <c r="M17" i="7" s="1"/>
  <c r="L13" i="7"/>
  <c r="M13" i="7" s="1"/>
  <c r="L9" i="7"/>
  <c r="M9" i="7" s="1"/>
  <c r="L8" i="7"/>
  <c r="M8" i="7" s="1"/>
  <c r="L19" i="7"/>
  <c r="M19" i="7" s="1"/>
  <c r="L15" i="7"/>
  <c r="M15" i="7" s="1"/>
  <c r="L11" i="7"/>
  <c r="M11" i="7" s="1"/>
  <c r="L7" i="7"/>
  <c r="M7" i="7" s="1"/>
  <c r="L12" i="7"/>
  <c r="M12" i="7" s="1"/>
  <c r="L5" i="7"/>
  <c r="L18" i="7"/>
  <c r="M18" i="7" s="1"/>
  <c r="L14" i="7"/>
  <c r="M14" i="7" s="1"/>
  <c r="L10" i="7"/>
  <c r="M10" i="7" s="1"/>
  <c r="I10" i="7" l="1"/>
  <c r="I8" i="7"/>
  <c r="I9" i="7"/>
  <c r="H24" i="7"/>
  <c r="I18" i="7"/>
  <c r="S22" i="7"/>
  <c r="Q22" i="7"/>
  <c r="O24" i="7"/>
  <c r="R22" i="7"/>
  <c r="N24" i="7"/>
  <c r="P22" i="7"/>
  <c r="AO6" i="7"/>
  <c r="AV22" i="7"/>
  <c r="AJ21" i="7"/>
  <c r="AM21" i="7"/>
  <c r="AK21" i="7"/>
  <c r="AO21" i="7" s="1"/>
  <c r="AJ7" i="7"/>
  <c r="AM7" i="7"/>
  <c r="AC10" i="1"/>
  <c r="AB10" i="1" s="1"/>
  <c r="AI11" i="7" s="1"/>
  <c r="AK11" i="7" s="1"/>
  <c r="AO11" i="7" s="1"/>
  <c r="AU15" i="7"/>
  <c r="AM15" i="7"/>
  <c r="AC16" i="1"/>
  <c r="AB16" i="1" s="1"/>
  <c r="AI17" i="7" s="1"/>
  <c r="AM17" i="7" s="1"/>
  <c r="AK7" i="7"/>
  <c r="AO7" i="7" s="1"/>
  <c r="AK15" i="7"/>
  <c r="AO15" i="7" s="1"/>
  <c r="AC19" i="1"/>
  <c r="AB19" i="1" s="1"/>
  <c r="AI20" i="7" s="1"/>
  <c r="AM20" i="7" s="1"/>
  <c r="AC18" i="1"/>
  <c r="AB18" i="1" s="1"/>
  <c r="AI19" i="7" s="1"/>
  <c r="AK19" i="7" s="1"/>
  <c r="AO19" i="7" s="1"/>
  <c r="AC11" i="1"/>
  <c r="AB11" i="1" s="1"/>
  <c r="AI12" i="7" s="1"/>
  <c r="AK12" i="7" s="1"/>
  <c r="AO12" i="7" s="1"/>
  <c r="AJ6" i="7"/>
  <c r="AM6" i="7"/>
  <c r="AC15" i="1"/>
  <c r="AB15" i="1" s="1"/>
  <c r="AI16" i="7" s="1"/>
  <c r="AM16" i="7" s="1"/>
  <c r="AU5" i="7"/>
  <c r="AM5" i="7"/>
  <c r="AK13" i="7"/>
  <c r="AO13" i="7" s="1"/>
  <c r="AK5" i="7"/>
  <c r="AO5" i="7" s="1"/>
  <c r="C8" i="9"/>
  <c r="B8" i="9" s="1"/>
  <c r="AU6" i="7"/>
  <c r="AJ13" i="7"/>
  <c r="AU13" i="7"/>
  <c r="T23" i="7"/>
  <c r="AH9" i="7"/>
  <c r="AU7" i="7"/>
  <c r="W18" i="7"/>
  <c r="W22" i="7" s="1"/>
  <c r="W24" i="7" s="1"/>
  <c r="AU21" i="7"/>
  <c r="AH10" i="7"/>
  <c r="AR10" i="7"/>
  <c r="AS10" i="7" s="1"/>
  <c r="AT10" i="7" s="1"/>
  <c r="AH8" i="7"/>
  <c r="AR8" i="7"/>
  <c r="AS8" i="7" s="1"/>
  <c r="AT8" i="7" s="1"/>
  <c r="AH14" i="7"/>
  <c r="AR14" i="7"/>
  <c r="AS14" i="7" s="1"/>
  <c r="AT14" i="7" s="1"/>
  <c r="J23" i="7"/>
  <c r="V22" i="7"/>
  <c r="Y17" i="7" s="1"/>
  <c r="AA17" i="7" s="1"/>
  <c r="U17" i="7" s="1"/>
  <c r="AH18" i="7"/>
  <c r="AR18" i="7"/>
  <c r="AS18" i="7" s="1"/>
  <c r="AT18" i="7" s="1"/>
  <c r="N23" i="7"/>
  <c r="L22" i="7"/>
  <c r="L24" i="7" s="1"/>
  <c r="M5" i="7"/>
  <c r="H23" i="7"/>
  <c r="D22" i="7"/>
  <c r="F23" i="7"/>
  <c r="O23" i="7"/>
  <c r="G23" i="7"/>
  <c r="K22" i="7"/>
  <c r="AG22" i="7"/>
  <c r="AJ15" i="7"/>
  <c r="AJ5" i="7"/>
  <c r="AN15" i="7" l="1"/>
  <c r="AQ15" i="7"/>
  <c r="AP15" i="7" s="1"/>
  <c r="AN6" i="7"/>
  <c r="AQ6" i="7"/>
  <c r="AP6" i="7" s="1"/>
  <c r="B22" i="7"/>
  <c r="AG24" i="7"/>
  <c r="AN11" i="7"/>
  <c r="AQ11" i="7"/>
  <c r="AP11" i="7" s="1"/>
  <c r="AN21" i="7"/>
  <c r="AQ21" i="7"/>
  <c r="AP21" i="7" s="1"/>
  <c r="AN12" i="7"/>
  <c r="AQ12" i="7"/>
  <c r="AP12" i="7" s="1"/>
  <c r="AN7" i="7"/>
  <c r="AQ7" i="7"/>
  <c r="AP7" i="7" s="1"/>
  <c r="AN5" i="7"/>
  <c r="AQ5" i="7"/>
  <c r="AN19" i="7"/>
  <c r="AN13" i="7"/>
  <c r="AQ13" i="7"/>
  <c r="AP13" i="7" s="1"/>
  <c r="I22" i="7"/>
  <c r="D24" i="7"/>
  <c r="AJ20" i="7"/>
  <c r="AJ17" i="7"/>
  <c r="AU19" i="7"/>
  <c r="AU16" i="7"/>
  <c r="AC17" i="7"/>
  <c r="AB17" i="7"/>
  <c r="AU12" i="7"/>
  <c r="AJ16" i="7"/>
  <c r="AK20" i="7"/>
  <c r="AO20" i="7" s="1"/>
  <c r="AU17" i="7"/>
  <c r="AU20" i="7"/>
  <c r="AD17" i="7"/>
  <c r="AK16" i="7"/>
  <c r="AO16" i="7" s="1"/>
  <c r="AJ11" i="7"/>
  <c r="AJ12" i="7"/>
  <c r="AM12" i="7"/>
  <c r="AJ19" i="7"/>
  <c r="AM19" i="7"/>
  <c r="AQ19" i="7" s="1"/>
  <c r="AP19" i="7" s="1"/>
  <c r="AK17" i="7"/>
  <c r="AO17" i="7" s="1"/>
  <c r="AU11" i="7"/>
  <c r="AM11" i="7"/>
  <c r="AI8" i="7"/>
  <c r="AU8" i="7" s="1"/>
  <c r="AL8" i="7"/>
  <c r="AI18" i="7"/>
  <c r="AU18" i="7" s="1"/>
  <c r="AL18" i="7"/>
  <c r="AI14" i="7"/>
  <c r="AL14" i="7"/>
  <c r="AI10" i="7"/>
  <c r="AJ10" i="7" s="1"/>
  <c r="AL10" i="7"/>
  <c r="AI9" i="7"/>
  <c r="AU9" i="7" s="1"/>
  <c r="AL9" i="7"/>
  <c r="Y21" i="7"/>
  <c r="AA21" i="7" s="1"/>
  <c r="U21" i="7" s="1"/>
  <c r="V23" i="7"/>
  <c r="V24" i="7"/>
  <c r="Y15" i="7"/>
  <c r="AA15" i="7" s="1"/>
  <c r="U15" i="7" s="1"/>
  <c r="K23" i="7"/>
  <c r="K24" i="7"/>
  <c r="Y10" i="7"/>
  <c r="AA10" i="7" s="1"/>
  <c r="U10" i="7" s="1"/>
  <c r="Y7" i="7"/>
  <c r="AA7" i="7" s="1"/>
  <c r="U7" i="7" s="1"/>
  <c r="Y19" i="7"/>
  <c r="AA19" i="7" s="1"/>
  <c r="U19" i="7" s="1"/>
  <c r="Y12" i="7"/>
  <c r="AA12" i="7" s="1"/>
  <c r="U12" i="7" s="1"/>
  <c r="Y9" i="7"/>
  <c r="AA9" i="7" s="1"/>
  <c r="U9" i="7" s="1"/>
  <c r="Y14" i="7"/>
  <c r="AA14" i="7" s="1"/>
  <c r="U14" i="7" s="1"/>
  <c r="Y18" i="7"/>
  <c r="AA18" i="7" s="1"/>
  <c r="U18" i="7" s="1"/>
  <c r="Y8" i="7"/>
  <c r="AA8" i="7" s="1"/>
  <c r="U8" i="7" s="1"/>
  <c r="Y16" i="7"/>
  <c r="AA16" i="7" s="1"/>
  <c r="U16" i="7" s="1"/>
  <c r="Y11" i="7"/>
  <c r="AA11" i="7" s="1"/>
  <c r="U11" i="7" s="1"/>
  <c r="Y20" i="7"/>
  <c r="AA20" i="7" s="1"/>
  <c r="U20" i="7" s="1"/>
  <c r="Y6" i="7"/>
  <c r="AA6" i="7" s="1"/>
  <c r="U6" i="7" s="1"/>
  <c r="Y13" i="7"/>
  <c r="AA13" i="7" s="1"/>
  <c r="U13" i="7" s="1"/>
  <c r="Y5" i="7"/>
  <c r="AA5" i="7" s="1"/>
  <c r="U5" i="7" s="1"/>
  <c r="C9" i="9"/>
  <c r="B9" i="9" s="1"/>
  <c r="AR22" i="7"/>
  <c r="AS22" i="7" s="1"/>
  <c r="AJ14" i="7"/>
  <c r="L23" i="7"/>
  <c r="M22" i="7"/>
  <c r="M24" i="7" s="1"/>
  <c r="AP5" i="7" l="1"/>
  <c r="AN16" i="7"/>
  <c r="AQ16" i="7"/>
  <c r="AP16" i="7" s="1"/>
  <c r="AN20" i="7"/>
  <c r="AQ20" i="7"/>
  <c r="AP20" i="7" s="1"/>
  <c r="AN17" i="7"/>
  <c r="AQ17" i="7"/>
  <c r="AP17" i="7" s="1"/>
  <c r="AF17" i="7"/>
  <c r="AE17" i="7"/>
  <c r="U22" i="7"/>
  <c r="AB16" i="7"/>
  <c r="AC10" i="7"/>
  <c r="AB10" i="7"/>
  <c r="AB6" i="7"/>
  <c r="AC8" i="7"/>
  <c r="AB8" i="7"/>
  <c r="AB12" i="7"/>
  <c r="AC20" i="7"/>
  <c r="AB20" i="7"/>
  <c r="AB18" i="7"/>
  <c r="AC19" i="7"/>
  <c r="AB19" i="7"/>
  <c r="AB21" i="7"/>
  <c r="AC13" i="7"/>
  <c r="AB13" i="7"/>
  <c r="AB9" i="7"/>
  <c r="AC5" i="7"/>
  <c r="AB5" i="7"/>
  <c r="AB11" i="7"/>
  <c r="AC14" i="7"/>
  <c r="AB14" i="7"/>
  <c r="AB7" i="7"/>
  <c r="AC15" i="7"/>
  <c r="AB15" i="7"/>
  <c r="AC16" i="7"/>
  <c r="AD16" i="7"/>
  <c r="AC9" i="7"/>
  <c r="AD9" i="7"/>
  <c r="AC6" i="7"/>
  <c r="AD6" i="7"/>
  <c r="AC12" i="7"/>
  <c r="AD12" i="7"/>
  <c r="AC18" i="7"/>
  <c r="AD18" i="7"/>
  <c r="AC21" i="7"/>
  <c r="AD21" i="7"/>
  <c r="AC11" i="7"/>
  <c r="AD11" i="7"/>
  <c r="AC7" i="7"/>
  <c r="AD7" i="7"/>
  <c r="AU10" i="7"/>
  <c r="AK10" i="7"/>
  <c r="AO10" i="7" s="1"/>
  <c r="AM10" i="7"/>
  <c r="AJ18" i="7"/>
  <c r="AK18" i="7"/>
  <c r="AO18" i="7" s="1"/>
  <c r="AM18" i="7"/>
  <c r="AK9" i="7"/>
  <c r="AO9" i="7" s="1"/>
  <c r="AM9" i="7"/>
  <c r="AJ9" i="7"/>
  <c r="AU14" i="7"/>
  <c r="AK14" i="7"/>
  <c r="AO14" i="7" s="1"/>
  <c r="AM14" i="7"/>
  <c r="AK8" i="7"/>
  <c r="AO8" i="7" s="1"/>
  <c r="AQ8" i="7" s="1"/>
  <c r="AP8" i="7" s="1"/>
  <c r="AM8" i="7"/>
  <c r="AJ8" i="7"/>
  <c r="AA22" i="7"/>
  <c r="C10" i="9"/>
  <c r="B10" i="9" s="1"/>
  <c r="M23" i="7"/>
  <c r="AN18" i="7" l="1"/>
  <c r="AQ18" i="7"/>
  <c r="AP18" i="7" s="1"/>
  <c r="AN14" i="7"/>
  <c r="AQ14" i="7"/>
  <c r="AP14" i="7" s="1"/>
  <c r="AN9" i="7"/>
  <c r="AQ9" i="7"/>
  <c r="AP9" i="7" s="1"/>
  <c r="AN10" i="7"/>
  <c r="AQ10" i="7"/>
  <c r="AP10" i="7" s="1"/>
  <c r="AE7" i="7"/>
  <c r="AF7" i="7"/>
  <c r="AF16" i="7"/>
  <c r="AF9" i="7"/>
  <c r="AF6" i="7"/>
  <c r="AF18" i="7"/>
  <c r="AE21" i="7"/>
  <c r="AF21" i="7"/>
  <c r="AF11" i="7"/>
  <c r="AF12" i="7"/>
  <c r="AE18" i="7"/>
  <c r="AE16" i="7"/>
  <c r="AE9" i="7"/>
  <c r="AE6" i="7"/>
  <c r="AE11" i="7"/>
  <c r="AE12" i="7"/>
  <c r="AD15" i="7"/>
  <c r="AE15" i="7" s="1"/>
  <c r="AD14" i="7"/>
  <c r="AE14" i="7" s="1"/>
  <c r="AD5" i="7"/>
  <c r="AE5" i="7" s="1"/>
  <c r="AD19" i="7"/>
  <c r="AE19" i="7" s="1"/>
  <c r="AD20" i="7"/>
  <c r="AE20" i="7" s="1"/>
  <c r="AD8" i="7"/>
  <c r="AE8" i="7" s="1"/>
  <c r="AD10" i="7"/>
  <c r="AF10" i="7" s="1"/>
  <c r="AU22" i="7"/>
  <c r="AT22" i="7" s="1"/>
  <c r="AD13" i="7"/>
  <c r="AE13" i="7" s="1"/>
  <c r="AA24" i="7"/>
  <c r="AB22" i="7"/>
  <c r="AC22" i="7"/>
  <c r="AC24" i="7" s="1"/>
  <c r="AD22" i="7"/>
  <c r="AN8" i="7"/>
  <c r="AO22" i="7"/>
  <c r="AK22" i="7"/>
  <c r="U23" i="7"/>
  <c r="U24" i="7"/>
  <c r="C11" i="9"/>
  <c r="B11" i="9" s="1"/>
  <c r="AN22" i="7" l="1"/>
  <c r="AO24" i="7"/>
  <c r="AJ22" i="7"/>
  <c r="AK24" i="7"/>
  <c r="AQ22" i="7"/>
  <c r="AF13" i="7"/>
  <c r="AF5" i="7"/>
  <c r="AF14" i="7"/>
  <c r="AF15" i="7"/>
  <c r="AF8" i="7"/>
  <c r="AE10" i="7"/>
  <c r="AE22" i="7"/>
  <c r="AF19" i="7"/>
  <c r="AF20" i="7"/>
  <c r="C12" i="9"/>
  <c r="B12" i="9" s="1"/>
  <c r="AP22" i="7" l="1"/>
  <c r="AQ24" i="7"/>
  <c r="AF22" i="7"/>
  <c r="C13" i="9"/>
  <c r="B13" i="9" s="1"/>
  <c r="C14" i="9" l="1"/>
  <c r="B14" i="9" s="1"/>
  <c r="C15" i="9" l="1"/>
  <c r="B15" i="9" s="1"/>
  <c r="C16" i="9" l="1"/>
  <c r="B16" i="9" s="1"/>
  <c r="C17" i="9" l="1"/>
  <c r="B17" i="9" s="1"/>
  <c r="C18" i="9" l="1"/>
  <c r="B18" i="9" s="1"/>
  <c r="C19" i="9" l="1"/>
  <c r="B19" i="9" s="1"/>
  <c r="C20" i="9" l="1"/>
  <c r="B20" i="9" s="1"/>
  <c r="C21" i="9" l="1"/>
  <c r="B21" i="9" s="1"/>
  <c r="C22" i="9" l="1"/>
  <c r="B22" i="9" s="1"/>
  <c r="C23" i="9" l="1"/>
  <c r="B23" i="9" s="1"/>
  <c r="C24" i="9" l="1"/>
  <c r="B24" i="9" s="1"/>
  <c r="C25" i="9" l="1"/>
  <c r="B25" i="9" s="1"/>
  <c r="C26" i="9" l="1"/>
  <c r="B26" i="9" s="1"/>
  <c r="C27" i="9" l="1"/>
  <c r="B27" i="9" s="1"/>
  <c r="C28" i="9" l="1"/>
  <c r="B28" i="9" s="1"/>
</calcChain>
</file>

<file path=xl/sharedStrings.xml><?xml version="1.0" encoding="utf-8"?>
<sst xmlns="http://schemas.openxmlformats.org/spreadsheetml/2006/main" count="1159" uniqueCount="496">
  <si>
    <t>Table 12 -  Number of VAT and/or PAYE based enterprises by legal status, broad industry group and employment sizebands</t>
  </si>
  <si>
    <t>UK, 2019</t>
  </si>
  <si>
    <t>1 - Company (incl. Building Society)</t>
  </si>
  <si>
    <t>2 - Sole Proprietor</t>
  </si>
  <si>
    <t>3 - Partnership</t>
  </si>
  <si>
    <t>4 - Public Corporation/Nationalised Body</t>
  </si>
  <si>
    <t>5 - Central Government</t>
  </si>
  <si>
    <t>6 - Local Authority</t>
  </si>
  <si>
    <t>7 - Non-profit Body or Mutual Association</t>
  </si>
  <si>
    <t>Total</t>
  </si>
  <si>
    <t>0-4</t>
  </si>
  <si>
    <t>5-9</t>
  </si>
  <si>
    <t>10-19</t>
  </si>
  <si>
    <t>20-49</t>
  </si>
  <si>
    <t>50-99</t>
  </si>
  <si>
    <t>100-249</t>
  </si>
  <si>
    <t>250+</t>
  </si>
  <si>
    <t>01-03 : Agriculture, forestry &amp; fishing</t>
  </si>
  <si>
    <t>05-39 : Production</t>
  </si>
  <si>
    <t>41-43 : Construction</t>
  </si>
  <si>
    <t>45 : Motor trades</t>
  </si>
  <si>
    <t>46 : Wholesale</t>
  </si>
  <si>
    <t>47 : Retail</t>
  </si>
  <si>
    <t>49-53 : Transport &amp; Storage (inc. postal)</t>
  </si>
  <si>
    <t>55-56 : Accommodation &amp; food services</t>
  </si>
  <si>
    <t>58-63 : Information &amp; communication</t>
  </si>
  <si>
    <t>64-66 : Finance &amp; insurance</t>
  </si>
  <si>
    <t>68 : Property</t>
  </si>
  <si>
    <t>69-75 : Professional, scientific &amp; technical</t>
  </si>
  <si>
    <t>77-82 : Business administration &amp; support services</t>
  </si>
  <si>
    <t>84 : Public administration &amp; defence</t>
  </si>
  <si>
    <t>85 : Education</t>
  </si>
  <si>
    <t>86-88 : Health</t>
  </si>
  <si>
    <t>90-99 : Arts, entertainment, recreation &amp; other services</t>
  </si>
  <si>
    <t>Note: All figures are rounded to avoid disclosure. Values may be rounded down to zero and so all zeros are not necessarily true zeros. Totals across tables may differ by minor amounts due to the disclosure control methods used.</t>
  </si>
  <si>
    <t>Data as at March 2019</t>
  </si>
  <si>
    <t>Source: Office for National Statistics</t>
  </si>
  <si>
    <t>Back to contents page</t>
  </si>
  <si>
    <t>Table 13 - Number of VAT and/or PAYE based enterprises by legal status, broad industry group and turnover sizebands (£000's)</t>
  </si>
  <si>
    <t>0-49</t>
  </si>
  <si>
    <t>250-499</t>
  </si>
  <si>
    <t>500-999</t>
  </si>
  <si>
    <t>1000-1999</t>
  </si>
  <si>
    <t>2000-4999</t>
  </si>
  <si>
    <t>5000-9999</t>
  </si>
  <si>
    <t>10000-49999</t>
  </si>
  <si>
    <t>50000+</t>
  </si>
  <si>
    <t>% hit</t>
  </si>
  <si>
    <t>Turnover</t>
  </si>
  <si>
    <t>large</t>
  </si>
  <si>
    <t>total</t>
  </si>
  <si>
    <t>SME</t>
  </si>
  <si>
    <t>state owned</t>
  </si>
  <si>
    <t>Non-profit</t>
  </si>
  <si>
    <t>Company, sole proprietorship, partnerships</t>
  </si>
  <si>
    <t>Number of entities</t>
  </si>
  <si>
    <t>Estimated aggregate turnover</t>
  </si>
  <si>
    <t>Loss of turnover</t>
  </si>
  <si>
    <t>Percent loss of capacity</t>
  </si>
  <si>
    <t>2017   Summary Supply and Use Tables for the United Kingdom</t>
  </si>
  <si>
    <t>continued</t>
  </si>
  <si>
    <t>Bar chart x-axis titles</t>
  </si>
  <si>
    <t>Agriculture</t>
  </si>
  <si>
    <t>Production</t>
  </si>
  <si>
    <t>Construction</t>
  </si>
  <si>
    <t>Distribution</t>
  </si>
  <si>
    <t>Information</t>
  </si>
  <si>
    <t>Financial</t>
  </si>
  <si>
    <t>Real estate</t>
  </si>
  <si>
    <t>Professional</t>
  </si>
  <si>
    <t>Government</t>
  </si>
  <si>
    <t>Other</t>
  </si>
  <si>
    <t>Supply Table</t>
  </si>
  <si>
    <t xml:space="preserve">£ million </t>
  </si>
  <si>
    <t>SUPPLY OF PRODUCTS</t>
  </si>
  <si>
    <t>Gross value added at basic prices</t>
  </si>
  <si>
    <t>Components of final demand</t>
  </si>
  <si>
    <t>Domestic</t>
  </si>
  <si>
    <t>Imports</t>
  </si>
  <si>
    <t>Taxes</t>
  </si>
  <si>
    <t>£ billion</t>
  </si>
  <si>
    <t>Per cent</t>
  </si>
  <si>
    <t xml:space="preserve"> output of</t>
  </si>
  <si>
    <t>less</t>
  </si>
  <si>
    <t>supply of</t>
  </si>
  <si>
    <t>products</t>
  </si>
  <si>
    <t>Goods:</t>
  </si>
  <si>
    <t>Distributors'</t>
  </si>
  <si>
    <t>subsidies</t>
  </si>
  <si>
    <t>products at</t>
  </si>
  <si>
    <t>2017</t>
  </si>
  <si>
    <t>at</t>
  </si>
  <si>
    <t>rest of the</t>
  </si>
  <si>
    <t>trading</t>
  </si>
  <si>
    <t>on</t>
  </si>
  <si>
    <t>purchasers'</t>
  </si>
  <si>
    <t>basic prices</t>
  </si>
  <si>
    <t>Goods: EU</t>
  </si>
  <si>
    <t>world</t>
  </si>
  <si>
    <t xml:space="preserve"> Services</t>
  </si>
  <si>
    <t>margins</t>
  </si>
  <si>
    <t>prices</t>
  </si>
  <si>
    <r>
      <t>PRODUCTS</t>
    </r>
    <r>
      <rPr>
        <b/>
        <vertAlign val="superscript"/>
        <sz val="15"/>
        <color indexed="8"/>
        <rFont val="Arial"/>
        <family val="2"/>
      </rPr>
      <t>1</t>
    </r>
  </si>
  <si>
    <t>Agriculture [A]</t>
  </si>
  <si>
    <t>Production [B-E]</t>
  </si>
  <si>
    <t>Construction [F]</t>
  </si>
  <si>
    <t>Distribution, transport, hotels and restaurants [G-I]</t>
  </si>
  <si>
    <t>Information and communication [J]</t>
  </si>
  <si>
    <t>Financial and insurance [K]</t>
  </si>
  <si>
    <t>Real estate [L]</t>
  </si>
  <si>
    <t>Professional and support activities [M-N]</t>
  </si>
  <si>
    <t>Government, health &amp; education [O-Q]</t>
  </si>
  <si>
    <t>Other services [R-T]</t>
  </si>
  <si>
    <t>of which:</t>
  </si>
  <si>
    <t xml:space="preserve">  Market output</t>
  </si>
  <si>
    <t xml:space="preserve">  Output for own final use</t>
  </si>
  <si>
    <t xml:space="preserve">  Other non-market output</t>
  </si>
  <si>
    <t>Use Table at Purchasers' prices</t>
  </si>
  <si>
    <t>£ million</t>
  </si>
  <si>
    <r>
      <t xml:space="preserve">INTERMEDIATE CONSUMPTION BY INDUSTRY GROUP </t>
    </r>
    <r>
      <rPr>
        <vertAlign val="superscript"/>
        <sz val="15"/>
        <color indexed="8"/>
        <rFont val="Arial"/>
        <family val="2"/>
      </rPr>
      <t>1 2</t>
    </r>
  </si>
  <si>
    <t xml:space="preserve"> FINAL CONSUMPTION EXPENDITURE</t>
  </si>
  <si>
    <t>GROSS CAPITAL FORMATION</t>
  </si>
  <si>
    <t>EXPORTS</t>
  </si>
  <si>
    <t>TOTAL</t>
  </si>
  <si>
    <t>Distribution, transport, hotels and restaurants</t>
  </si>
  <si>
    <t>Information and communication</t>
  </si>
  <si>
    <t>Financial and insurance</t>
  </si>
  <si>
    <t>Professional and support activities</t>
  </si>
  <si>
    <t>Government, health and education</t>
  </si>
  <si>
    <t>Other services</t>
  </si>
  <si>
    <t xml:space="preserve"> </t>
  </si>
  <si>
    <t>Changes</t>
  </si>
  <si>
    <t>Goods: to</t>
  </si>
  <si>
    <t>intermediate</t>
  </si>
  <si>
    <t>in</t>
  </si>
  <si>
    <t xml:space="preserve">rest of the </t>
  </si>
  <si>
    <t>consumption</t>
  </si>
  <si>
    <t>Households</t>
  </si>
  <si>
    <t>NPISHs</t>
  </si>
  <si>
    <t>GGFC</t>
  </si>
  <si>
    <t>GFCF</t>
  </si>
  <si>
    <t>Valuables</t>
  </si>
  <si>
    <t>inventories</t>
  </si>
  <si>
    <t>Goods: to EU</t>
  </si>
  <si>
    <t>Services</t>
  </si>
  <si>
    <t>Total consumption</t>
  </si>
  <si>
    <r>
      <t xml:space="preserve">   Taxes</t>
    </r>
    <r>
      <rPr>
        <i/>
        <sz val="15"/>
        <color indexed="8"/>
        <rFont val="Arial"/>
        <family val="2"/>
      </rPr>
      <t xml:space="preserve"> less</t>
    </r>
    <r>
      <rPr>
        <sz val="15"/>
        <color indexed="8"/>
        <rFont val="Arial"/>
        <family val="2"/>
      </rPr>
      <t xml:space="preserve"> subsidies on production</t>
    </r>
  </si>
  <si>
    <t>Compensation of employees</t>
  </si>
  <si>
    <t xml:space="preserve">  Compensation of employees</t>
  </si>
  <si>
    <t>Gross operating surplus</t>
  </si>
  <si>
    <t xml:space="preserve">  Gross operating surplus</t>
  </si>
  <si>
    <t>Gross value added at basic prices¹</t>
  </si>
  <si>
    <t>Output at basic prices</t>
  </si>
  <si>
    <t>Output at basic prices¹</t>
  </si>
  <si>
    <t>Households
final
consumption
expenditure</t>
  </si>
  <si>
    <t>NPISHs final
consumption
expenditure</t>
  </si>
  <si>
    <t>General
government
final
consumption
expenditure</t>
  </si>
  <si>
    <t>Gross capital
formation</t>
  </si>
  <si>
    <t>Exports of
goods</t>
  </si>
  <si>
    <t>Exports of services</t>
  </si>
  <si>
    <t>Workbook</t>
  </si>
  <si>
    <t>A10 Tables.xlsx</t>
  </si>
  <si>
    <t>PASSED</t>
  </si>
  <si>
    <t>2016 Input-Output Analytical Tables</t>
  </si>
  <si>
    <t>Domestic use table at basic prices (product by industry)</t>
  </si>
  <si>
    <t>MENU</t>
  </si>
  <si>
    <t>Industry</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</si>
  <si>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</si>
  <si>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</si>
  <si>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</si>
  <si>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</si>
  <si>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</si>
  <si>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</si>
  <si>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</si>
  <si>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</si>
  <si>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</si>
  <si>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</si>
  <si>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</si>
  <si>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</si>
  <si>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</si>
  <si>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</si>
  <si>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</si>
  <si>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</si>
  <si>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</si>
  <si>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</si>
  <si>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</si>
  <si>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</si>
  <si>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</si>
  <si>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</si>
  <si>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</si>
  <si>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</si>
  <si>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</si>
  <si>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</si>
  <si>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</si>
  <si>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</si>
  <si>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</si>
  <si>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</si>
  <si>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</si>
  <si>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</si>
  <si>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</si>
  <si>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</si>
  <si>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</si>
  <si>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</si>
  <si>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</si>
  <si>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</si>
  <si>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</si>
  <si>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</si>
  <si>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</si>
  <si>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</si>
  <si>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</si>
  <si>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</si>
  <si>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</si>
  <si>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</si>
  <si>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</si>
  <si>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</si>
  <si>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</si>
  <si>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</si>
  <si>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</si>
  <si>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</si>
  <si>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</si>
  <si>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</si>
  <si>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</si>
  <si>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</si>
  <si>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</si>
  <si>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</si>
  <si>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</si>
  <si>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</si>
  <si>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</si>
  <si>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</si>
  <si>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</si>
  <si>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</si>
  <si>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Crop and animal production, hunting and related service activities</t>
  </si>
  <si>
    <t>Forestry and logging</t>
  </si>
  <si>
    <t>Fishing and aquaculture</t>
  </si>
  <si>
    <t>Mining and quarrying</t>
  </si>
  <si>
    <t>Manufacture of food products, beverages and tobacco products</t>
  </si>
  <si>
    <t>Manufacture of textiles, wearing apparel and leather products</t>
  </si>
  <si>
    <t>Manufacture of wood and of products of wood and cork, except furniture; manufacture of articles of straw and plaiting materials</t>
  </si>
  <si>
    <t>Manufacture of paper and paper products</t>
  </si>
  <si>
    <t>Printing and reproduction of recorded media</t>
  </si>
  <si>
    <t xml:space="preserve">Manufacture of coke and refined petroleum products </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</si>
  <si>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</si>
  <si>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</si>
  <si>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</si>
  <si>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</si>
  <si>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</si>
  <si>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</si>
  <si>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</si>
  <si>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</si>
  <si>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</si>
  <si>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</si>
  <si>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</si>
  <si>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 other manufacturing</t>
  </si>
  <si>
    <t>Repair and installation of machinery and equipment</t>
  </si>
  <si>
    <t>Electricity, gas, steam and air conditioning supply</t>
  </si>
  <si>
    <t>Water collection, treatment and supply</t>
  </si>
  <si>
    <t xml:space="preserve">Sewerage; waste collection, treatment and disposal activities; materials recovery; remediation activities and other waste management services </t>
  </si>
  <si>
    <t>Wholesale and retail trade and repair of motor vehicles and motorcycles</t>
  </si>
  <si>
    <t>Wholesale trade, except of motor vehicles and motorcycles</t>
  </si>
  <si>
    <t>Retail trade, except of motor vehicles and motorcycles</t>
  </si>
  <si>
    <t>Land transport and transport via pipelines</t>
  </si>
  <si>
    <t>Water transport</t>
  </si>
  <si>
    <t>Air transport</t>
  </si>
  <si>
    <t>Warehousing and support activities for transportation</t>
  </si>
  <si>
    <t>Postal and courier activities</t>
  </si>
  <si>
    <t>Accommodation and food service activities</t>
  </si>
  <si>
    <t>Publishing activities</t>
  </si>
  <si>
    <t>Motion picture, video and television programme production, sound recording and music publishing activities; programming and broadcasting activities</t>
  </si>
  <si>
    <t>Telecommunications</t>
  </si>
  <si>
    <t>Computer programming, consultancy and related activities; information service activities</t>
  </si>
  <si>
    <t>Financial service activities, except insurance and pension funding</t>
  </si>
  <si>
    <t>Insurance, reinsurance and pension funding, except compulsory social security</t>
  </si>
  <si>
    <t>Activities auxiliary to financial services and insurance activities</t>
  </si>
  <si>
    <t>Real estate activities excluding imputed rents</t>
  </si>
  <si>
    <t>Imputed rents of owner-occupied dwellings</t>
  </si>
  <si>
    <t>Legal and accounting activities; activities of head offices; management consultancy activities</t>
  </si>
  <si>
    <t>Architectural and engineering activities; technical testing and analysis</t>
  </si>
  <si>
    <t>Scientific research and development</t>
  </si>
  <si>
    <t>Advertising and market research</t>
  </si>
  <si>
    <t>Other professional, scientific and technical activities; veterinary activities</t>
  </si>
  <si>
    <t>Rental and leasing activities</t>
  </si>
  <si>
    <t>Employment activities</t>
  </si>
  <si>
    <t>Travel agency, tour operator reservation service and related activities</t>
  </si>
  <si>
    <t>Security and investigation activities; services to buildings and landscape activities; office administrative, office support and other business support activities</t>
  </si>
  <si>
    <t>Public administration and defence; compulsory social security</t>
  </si>
  <si>
    <t>Education</t>
  </si>
  <si>
    <t>Human health activities</t>
  </si>
  <si>
    <t>Social work activities</t>
  </si>
  <si>
    <t>Creative, arts and entertainment activities; libraries, archives, museums and other cultural activities; gambling and betting activities</t>
  </si>
  <si>
    <t>Sports activities and amusement and recreation activities</t>
  </si>
  <si>
    <t>Activities of membership organisations</t>
  </si>
  <si>
    <t>Repair of computers and personal and household goods</t>
  </si>
  <si>
    <t>Other personal service activities</t>
  </si>
  <si>
    <t>Activities of households as employers; undifferentiated goods- and services-producing activities of households for own use</t>
  </si>
  <si>
    <t>Final consumption expenditure by households</t>
  </si>
  <si>
    <t>Final consumption expenditure by non-profit organisations serving households (NPISH)</t>
  </si>
  <si>
    <t>Final consumption expenditure by government</t>
  </si>
  <si>
    <t>Final consumption expenditure</t>
  </si>
  <si>
    <t>Gross fixed capital formation</t>
  </si>
  <si>
    <t>Acquisitions less disposals of valuables</t>
  </si>
  <si>
    <t>Changes in inventories</t>
  </si>
  <si>
    <t>Changes in inventories and acquisition less disposals of valuables</t>
  </si>
  <si>
    <t>Gross capital formation</t>
  </si>
  <si>
    <t>EU Member States (evolving composition) including EU institutions</t>
  </si>
  <si>
    <t>Extra-EU (evolving composition)</t>
  </si>
  <si>
    <t>Total exports</t>
  </si>
  <si>
    <t>Total final uses at basic prices</t>
  </si>
  <si>
    <t>Total use at basic prices</t>
  </si>
  <si>
    <t>01-03</t>
  </si>
  <si>
    <t>Products of agriculture, hunting and related services</t>
  </si>
  <si>
    <t>Products of forestry, logging and related services</t>
  </si>
  <si>
    <t>Fish and other fishing products; aquaculture products; support services to fishing</t>
  </si>
  <si>
    <t>05-39</t>
  </si>
  <si>
    <t>Food products, beverages and tobacco products</t>
  </si>
  <si>
    <t>Textiles, wearing apparel and leather products</t>
  </si>
  <si>
    <t>Wood and of products of wood and cork, except furniture; articles of straw and plaiting materials</t>
  </si>
  <si>
    <t>Paper and paper products</t>
  </si>
  <si>
    <t>Printing and recording services</t>
  </si>
  <si>
    <t xml:space="preserve">Coke and refined petroleum products </t>
  </si>
  <si>
    <t>Chemicals and chemical products</t>
  </si>
  <si>
    <t>Basic pharmaceutical products and pharmaceutical preparations</t>
  </si>
  <si>
    <t>Rubber and plastics products</t>
  </si>
  <si>
    <t>Other non-metallic mineral products</t>
  </si>
  <si>
    <t>Basic metals</t>
  </si>
  <si>
    <t>Fabricated metal products, except machinery and equipment</t>
  </si>
  <si>
    <t>Computer, electronic and optical products</t>
  </si>
  <si>
    <t>Electrical equipment</t>
  </si>
  <si>
    <t>Machinery and equipment n.e.c.</t>
  </si>
  <si>
    <t>Motor vehicles, trailers and semi-trailers</t>
  </si>
  <si>
    <t>Other transport equipment</t>
  </si>
  <si>
    <t>Furniture; other manufactured goods</t>
  </si>
  <si>
    <t>Repair and installation services of machinery and equipment</t>
  </si>
  <si>
    <t>Electricity, gas, steam and air-conditioning</t>
  </si>
  <si>
    <t>Natural water; water treatment and supply services</t>
  </si>
  <si>
    <t>41-43</t>
  </si>
  <si>
    <t>Constructions and construction works</t>
  </si>
  <si>
    <t>Wholesale and retail trade and repair services of motor vehicles and motorcycles</t>
  </si>
  <si>
    <t>Wholesale trade services, except of motor vehicles and motorcycles</t>
  </si>
  <si>
    <t>Retail trade services, except of motor vehicles and motorcycles</t>
  </si>
  <si>
    <t>49-53</t>
  </si>
  <si>
    <t>Land transport services and transport services via pipelines</t>
  </si>
  <si>
    <t>Water transport services</t>
  </si>
  <si>
    <t>Air transport services</t>
  </si>
  <si>
    <t>Warehousing and support services for transportation</t>
  </si>
  <si>
    <t>Postal and courier services</t>
  </si>
  <si>
    <t>55-56</t>
  </si>
  <si>
    <t>Accommodation and food services</t>
  </si>
  <si>
    <t>58-63</t>
  </si>
  <si>
    <t>Publishing services</t>
  </si>
  <si>
    <t>Motion picture, video and television programme production services, sound recording and music publishing; programming and broadcasting services</t>
  </si>
  <si>
    <t>Telecommunications services</t>
  </si>
  <si>
    <t>Computer programming, consultancy and related services; information services</t>
  </si>
  <si>
    <t>64-66</t>
  </si>
  <si>
    <t>Financial services, except insurance and pension funding</t>
  </si>
  <si>
    <t>Insurance, reinsurance and pension funding services, except compulsory social security</t>
  </si>
  <si>
    <t>Services auxiliary to financial services and insurance services</t>
  </si>
  <si>
    <t>Real estate services excluding imputed rents</t>
  </si>
  <si>
    <t>77-82</t>
  </si>
  <si>
    <t>Legal and accounting services; services of head offices; management consulting services</t>
  </si>
  <si>
    <t>Architectural and engineering services; technical testing and analysis services</t>
  </si>
  <si>
    <t>Scientific research and development services</t>
  </si>
  <si>
    <t>Advertising and market research services</t>
  </si>
  <si>
    <t>Other professional, scientific and technical services; veterinary services</t>
  </si>
  <si>
    <t>Rental and leasing services</t>
  </si>
  <si>
    <t>Employment services</t>
  </si>
  <si>
    <t>Travel agency, tour operator and other reservation services and related services</t>
  </si>
  <si>
    <t>Security and investigation services; services to buildings and landscape; office administrative, office support and other business support services</t>
  </si>
  <si>
    <t>Public administration and defence services; compulsory social security services</t>
  </si>
  <si>
    <t>Education services</t>
  </si>
  <si>
    <t>86-88</t>
  </si>
  <si>
    <t>Human health services</t>
  </si>
  <si>
    <t>Social work services</t>
  </si>
  <si>
    <t>90-99</t>
  </si>
  <si>
    <t>Creative, arts and entertainment services; library, archive, museum and other cultural services; gambling and betting services</t>
  </si>
  <si>
    <t>Sporting services and amusement and recreation services</t>
  </si>
  <si>
    <t>Services furnished by membership organisations</t>
  </si>
  <si>
    <t>Repair services of computers and personal and household goods</t>
  </si>
  <si>
    <t>Other personal services</t>
  </si>
  <si>
    <t xml:space="preserve">Services of households as employers; undifferentiated goods and services produced by households for own use </t>
  </si>
  <si>
    <t xml:space="preserve">Total            </t>
  </si>
  <si>
    <t>Use of imported products, cif</t>
  </si>
  <si>
    <t>Taxes less subsidies on products</t>
  </si>
  <si>
    <t>Total intermediate consumption/final use</t>
  </si>
  <si>
    <t xml:space="preserve">  Wages and salaries</t>
  </si>
  <si>
    <t>Other taxes on production minus other subsidies on production</t>
  </si>
  <si>
    <t>Consumption of fixed capital</t>
  </si>
  <si>
    <t>Operating surplus and mixed income, net</t>
  </si>
  <si>
    <t>Operating surplus and mixed income, gross</t>
  </si>
  <si>
    <t xml:space="preserve">  Mixed income, gross</t>
  </si>
  <si>
    <t>Value added, gross</t>
  </si>
  <si>
    <t>Output</t>
  </si>
  <si>
    <t>Wages and Salaries</t>
  </si>
  <si>
    <t>Rent</t>
  </si>
  <si>
    <t>Interest</t>
  </si>
  <si>
    <t>Depreciation</t>
  </si>
  <si>
    <t>Indirect Taxes/ Subsidies</t>
  </si>
  <si>
    <t>Direct Taxes/ Subsidies</t>
  </si>
  <si>
    <t>Ratio tovalue added 2017</t>
  </si>
  <si>
    <t>Value added gross NA defn.</t>
  </si>
  <si>
    <t>Value added gross plus rent.</t>
  </si>
  <si>
    <t>Data from ONS</t>
  </si>
  <si>
    <t>Revenue loss</t>
  </si>
  <si>
    <t>2017-18 data</t>
  </si>
  <si>
    <t>Large firms</t>
  </si>
  <si>
    <t>shares of turnover</t>
  </si>
  <si>
    <t>SMEs</t>
  </si>
  <si>
    <t>Loss %</t>
  </si>
  <si>
    <t>Loss £</t>
  </si>
  <si>
    <t>Turnover 2016</t>
  </si>
  <si>
    <t>Turnover net of own purchase 2016</t>
  </si>
  <si>
    <t>Turnover 2017</t>
  </si>
  <si>
    <t>% Gross Value Added</t>
  </si>
  <si>
    <t>Essential spending</t>
  </si>
  <si>
    <t>Profit (EBITDA)</t>
  </si>
  <si>
    <t>TABLE 5</t>
  </si>
  <si>
    <t>UK Sections</t>
  </si>
  <si>
    <t>Number of businesses in the private sector and their associated employment and turnover, by number of employees and industry section, UK, start 2019</t>
  </si>
  <si>
    <t>Number</t>
  </si>
  <si>
    <t>Percent</t>
  </si>
  <si>
    <t>Businesses</t>
  </si>
  <si>
    <t>Employment</t>
  </si>
  <si>
    <r>
      <t xml:space="preserve">Turnover </t>
    </r>
    <r>
      <rPr>
        <vertAlign val="superscript"/>
        <sz val="10"/>
        <rFont val="Arial"/>
        <family val="2"/>
      </rPr>
      <t>1,3</t>
    </r>
  </si>
  <si>
    <r>
      <t xml:space="preserve">Turnover </t>
    </r>
    <r>
      <rPr>
        <i/>
        <vertAlign val="superscript"/>
        <sz val="10"/>
        <rFont val="Arial"/>
        <family val="2"/>
      </rPr>
      <t>1,3</t>
    </r>
  </si>
  <si>
    <t>thousands</t>
  </si>
  <si>
    <t>£ millions</t>
  </si>
  <si>
    <t xml:space="preserve">All Industries </t>
  </si>
  <si>
    <t>All businesses</t>
  </si>
  <si>
    <t>All employers</t>
  </si>
  <si>
    <r>
      <t>With no employees (unregistered)</t>
    </r>
    <r>
      <rPr>
        <vertAlign val="superscript"/>
        <sz val="10"/>
        <rFont val="Arial"/>
        <family val="2"/>
      </rPr>
      <t>2</t>
    </r>
  </si>
  <si>
    <r>
      <t>With no employees (registered)</t>
    </r>
    <r>
      <rPr>
        <vertAlign val="superscript"/>
        <sz val="10"/>
        <rFont val="Arial"/>
        <family val="2"/>
      </rPr>
      <t>2</t>
    </r>
  </si>
  <si>
    <t xml:space="preserve">   1</t>
  </si>
  <si>
    <t xml:space="preserve">   2-4</t>
  </si>
  <si>
    <t xml:space="preserve">   5-9</t>
  </si>
  <si>
    <t xml:space="preserve">   10-19</t>
  </si>
  <si>
    <t xml:space="preserve">   20-49</t>
  </si>
  <si>
    <t xml:space="preserve">   50-99</t>
  </si>
  <si>
    <t xml:space="preserve">   100-199</t>
  </si>
  <si>
    <t xml:space="preserve">   200-249</t>
  </si>
  <si>
    <t xml:space="preserve">   250-499</t>
  </si>
  <si>
    <t xml:space="preserve">   500 or more</t>
  </si>
  <si>
    <t>A Agriculture, Forestry and Fishing</t>
  </si>
  <si>
    <t>B, D and E Mining and Quarrying; Electricity, Gas, Steam and Air Conditioning Supply; Water Supply; Sewerage, Waste Management and Remediation Activities</t>
  </si>
  <si>
    <t>C Manufacturing</t>
  </si>
  <si>
    <t>F Construction</t>
  </si>
  <si>
    <t>G Wholesale and Retail Trade; Repair of Motor Vehicles and Motorcycles</t>
  </si>
  <si>
    <t>H Transportation and Storage</t>
  </si>
  <si>
    <t>I Accommodation and Food Service Activities</t>
  </si>
  <si>
    <t>J Information and Communication</t>
  </si>
  <si>
    <t>K Financial and Insurance Activities</t>
  </si>
  <si>
    <t xml:space="preserve"> ..</t>
  </si>
  <si>
    <t>L Real Estate Activities</t>
  </si>
  <si>
    <t>M Professional, Scientific and Technical Activities</t>
  </si>
  <si>
    <t>N Administrative and Support Service Activities</t>
  </si>
  <si>
    <t>P Education</t>
  </si>
  <si>
    <t>Q Human Health and Social Work Activities</t>
  </si>
  <si>
    <t>R Arts, Entertainment and Recreation</t>
  </si>
  <si>
    <t>S Other Service Activities</t>
  </si>
  <si>
    <t>1. "All Industries" turnover figures excludes SIC 2007 Section K (financial and insurance activities) where turnover is not available on a comparable basis.</t>
  </si>
  <si>
    <t>2. Businesses with no employees can either be 'registered' for either VAT or PAYE or are 'unregistered'. For more details on businesses with no employees, refer to the Methodology Section of the BPE Methodology and Quality Note.</t>
  </si>
  <si>
    <t>3. BEIS impute the turnover of unregistered businesses based on the turnover for zero-employee VAT/PAYE registered businesses at industrial sector level.</t>
  </si>
  <si>
    <t>Numbers of businesses are rounded, in order to avoid disclosure.  Consequently, the "All businesses" and "All Employers" totals may not exactly match the sum of their parts.</t>
  </si>
  <si>
    <t>A * symbol replaces data that are deemed to be disclosive.</t>
  </si>
  <si>
    <t>A .. symbol indicates where data is not available.</t>
  </si>
  <si>
    <t>shares of employment</t>
  </si>
  <si>
    <t>Loss no</t>
  </si>
  <si>
    <t>Number SME (&lt;250 employees)</t>
  </si>
  <si>
    <t>Number of SME affected</t>
  </si>
  <si>
    <t>%</t>
  </si>
  <si>
    <t>Debt service calculation</t>
  </si>
  <si>
    <t>Assume 2 year money. 10% interest rate.</t>
  </si>
  <si>
    <t>Principal</t>
  </si>
  <si>
    <t>Repayment</t>
  </si>
  <si>
    <t>Total SME debt</t>
  </si>
  <si>
    <t>Percent using debt</t>
  </si>
  <si>
    <t>Annual debt service of borrowers</t>
  </si>
  <si>
    <t>One estimate debt service</t>
  </si>
  <si>
    <t>% 2019 GDP</t>
  </si>
  <si>
    <t>Essential spend impacted business</t>
  </si>
  <si>
    <t>shares of valued added</t>
  </si>
  <si>
    <t>(taking account fo VA/ turnover ratio)</t>
  </si>
  <si>
    <t>GDP 2019 current prices</t>
  </si>
  <si>
    <t>Assumed proportion of sector closed by lockdown</t>
  </si>
  <si>
    <t>Direct taxes% turnover</t>
  </si>
  <si>
    <t>Indirect taxes % turnover</t>
  </si>
  <si>
    <t>Debt service % of turnover</t>
  </si>
  <si>
    <t>Indirect taxes % value added</t>
  </si>
  <si>
    <t>Direct taxes % value added</t>
  </si>
  <si>
    <t>Rent % turnover</t>
  </si>
  <si>
    <t>Essential spend % turnover of all businesses</t>
  </si>
  <si>
    <t>Months to survive stressed business 5% cash</t>
  </si>
  <si>
    <t>Months to survive stressed business 10% cash</t>
  </si>
  <si>
    <t>small firm Loss %</t>
  </si>
  <si>
    <t>small firm Loss £</t>
  </si>
  <si>
    <t>all firm loss %</t>
  </si>
  <si>
    <t>all firm loss £</t>
  </si>
  <si>
    <t>Turnover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</si>
</sst>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_-;\-#\ ##0_-;_-* &quot;-&quot;_-;_-@_-"/>
    <numFmt numFmtId="165" formatCode="0_)"/>
    <numFmt numFmtId="166" formatCode="#\ ###\ ##0_-;\-#\ ##0_-;\ &quot;-&quot;_-;@_-"/>
    <numFmt numFmtId="167" formatCode="#\ ###\ ##0_-;\-##0_-;\ &quot;-&quot;_-;@_-"/>
    <numFmt numFmtId="168" formatCode="_-* #\ ###\ ##0_-;\-#\ ###\ ##0_-;_-* &quot;-&quot;_-;_-@_-"/>
    <numFmt numFmtId="169" formatCode="#\ ##0"/>
    <numFmt numFmtId="170" formatCode="0.0%"/>
    <numFmt numFmtId="171" formatCode="0.000"/>
    <numFmt numFmtId="172" formatCode="0.0\ "/>
    <numFmt numFmtId="173" formatCode="#,##0.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9"/>
      <name val="Arial"/>
      <family val="2"/>
    </font>
    <font>
      <b/>
      <sz val="8"/>
      <name val="Arial"/>
      <family val="2"/>
    </font>
    <font>
      <sz val="8"/>
      <color theme="1"/>
      <name val="Calibri"/>
      <family val="2"/>
      <scheme val="minor"/>
    </font>
    <font>
      <b/>
      <sz val="8"/>
      <color rgb="FF000000"/>
      <name val="Arial"/>
      <family val="2"/>
    </font>
    <font>
      <sz val="8"/>
      <color rgb="FF000000"/>
      <name val="Arial"/>
      <family val="2"/>
    </font>
    <font>
      <sz val="8"/>
      <name val="Arial"/>
      <family val="2"/>
    </font>
    <font>
      <u/>
      <sz val="8"/>
      <color indexed="12"/>
      <name val="Arial"/>
      <family val="2"/>
    </font>
    <font>
      <sz val="10"/>
      <name val="Arial"/>
    </font>
    <font>
      <b/>
      <sz val="76"/>
      <color indexed="8"/>
      <name val="Arial"/>
      <family val="2"/>
    </font>
    <font>
      <b/>
      <sz val="24"/>
      <color indexed="8"/>
      <name val="Arial"/>
      <family val="2"/>
    </font>
    <font>
      <sz val="12"/>
      <color indexed="22"/>
      <name val="Arial"/>
      <family val="2"/>
    </font>
    <font>
      <b/>
      <sz val="28"/>
      <color indexed="8"/>
      <name val="Arial"/>
      <family val="2"/>
    </font>
    <font>
      <sz val="12"/>
      <color theme="0"/>
      <name val="Arial"/>
      <family val="2"/>
    </font>
    <font>
      <sz val="12"/>
      <color indexed="55"/>
      <name val="Arial"/>
      <family val="2"/>
    </font>
    <font>
      <b/>
      <sz val="21"/>
      <color indexed="8"/>
      <name val="Arial"/>
      <family val="2"/>
    </font>
    <font>
      <b/>
      <sz val="16"/>
      <color indexed="8"/>
      <name val="Arial"/>
      <family val="2"/>
    </font>
    <font>
      <sz val="14"/>
      <color theme="0"/>
      <name val="Arial"/>
      <family val="2"/>
    </font>
    <font>
      <sz val="12"/>
      <color indexed="23"/>
      <name val="Arial"/>
      <family val="2"/>
    </font>
    <font>
      <sz val="12"/>
      <color indexed="8"/>
      <name val="Arial"/>
      <family val="2"/>
    </font>
    <font>
      <b/>
      <sz val="22"/>
      <color indexed="8"/>
      <name val="Arial"/>
      <family val="2"/>
    </font>
    <font>
      <sz val="24"/>
      <color indexed="8"/>
      <name val="Arial"/>
      <family val="2"/>
    </font>
    <font>
      <sz val="15"/>
      <color indexed="8"/>
      <name val="Arial"/>
      <family val="2"/>
    </font>
    <font>
      <sz val="24"/>
      <color indexed="22"/>
      <name val="Arial"/>
      <family val="2"/>
    </font>
    <font>
      <sz val="24"/>
      <color indexed="55"/>
      <name val="Arial"/>
      <family val="2"/>
    </font>
    <font>
      <b/>
      <sz val="18"/>
      <color indexed="8"/>
      <name val="Arial"/>
      <family val="2"/>
    </font>
    <font>
      <b/>
      <sz val="23"/>
      <color indexed="8"/>
      <name val="Arial"/>
      <family val="2"/>
    </font>
    <font>
      <sz val="16"/>
      <color indexed="8"/>
      <name val="Arial"/>
      <family val="2"/>
    </font>
    <font>
      <i/>
      <sz val="15"/>
      <color indexed="8"/>
      <name val="Arial"/>
      <family val="2"/>
    </font>
    <font>
      <sz val="15"/>
      <name val="Arial"/>
      <family val="2"/>
    </font>
    <font>
      <b/>
      <sz val="15"/>
      <color indexed="8"/>
      <name val="Arial"/>
      <family val="2"/>
    </font>
    <font>
      <b/>
      <vertAlign val="superscript"/>
      <sz val="15"/>
      <color indexed="8"/>
      <name val="Arial"/>
      <family val="2"/>
    </font>
    <font>
      <vertAlign val="superscript"/>
      <sz val="15"/>
      <color indexed="8"/>
      <name val="Arial"/>
      <family val="2"/>
    </font>
    <font>
      <sz val="14"/>
      <color indexed="22"/>
      <name val="Arial"/>
      <family val="2"/>
    </font>
    <font>
      <sz val="10"/>
      <color theme="0"/>
      <name val="Arial"/>
      <family val="2"/>
    </font>
    <font>
      <sz val="15"/>
      <color theme="0"/>
      <name val="Arial"/>
      <family val="2"/>
    </font>
    <font>
      <sz val="10"/>
      <name val="System"/>
      <family val="2"/>
    </font>
    <font>
      <b/>
      <sz val="14"/>
      <name val="Arial"/>
      <family val="2"/>
    </font>
    <font>
      <sz val="14"/>
      <name val="Arial"/>
      <family val="2"/>
    </font>
    <font>
      <sz val="14"/>
      <name val="Arial"/>
    </font>
    <font>
      <sz val="14"/>
      <color indexed="10"/>
      <name val="Arial"/>
      <family val="2"/>
    </font>
    <font>
      <u/>
      <sz val="16"/>
      <color indexed="12"/>
      <name val="Arial Black"/>
      <family val="2"/>
    </font>
    <font>
      <i/>
      <sz val="14"/>
      <name val="Arial"/>
      <family val="2"/>
    </font>
    <font>
      <sz val="10"/>
      <color rgb="FF000000"/>
      <name val="Arial"/>
      <family val="2"/>
    </font>
    <font>
      <sz val="10"/>
      <name val="Arial"/>
      <family val="2"/>
    </font>
    <font>
      <b/>
      <sz val="10"/>
      <name val="Arial"/>
      <family val="2"/>
    </font>
    <font>
      <u/>
      <sz val="10"/>
      <color indexed="12"/>
      <name val="MS Sans Serif"/>
      <family val="2"/>
    </font>
    <font>
      <u/>
      <sz val="10"/>
      <color indexed="12"/>
      <name val="Arial"/>
      <family val="2"/>
    </font>
    <font>
      <sz val="12"/>
      <name val="Arial"/>
      <family val="2"/>
    </font>
    <font>
      <i/>
      <sz val="10"/>
      <name val="Arial"/>
      <family val="2"/>
    </font>
    <font>
      <vertAlign val="superscript"/>
      <sz val="10"/>
      <name val="Arial"/>
      <family val="2"/>
    </font>
    <font>
      <i/>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8"/>
      </bottom>
      <diagonal/>
    </border>
    <border>
      <left/>
      <right/>
      <top style="medium">
        <color indexed="8"/>
      </top>
      <bottom/>
      <diagonal/>
    </border>
    <border>
      <left/>
      <right/>
      <top style="medium">
        <color indexed="8"/>
      </top>
      <bottom style="thin">
        <color indexed="64"/>
      </bottom>
      <diagonal/>
    </border>
    <border>
      <left/>
      <right/>
      <top/>
      <bottom style="thin">
        <color indexed="8"/>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style="thin">
        <color auto="1"/>
      </top>
      <bottom/>
      <diagonal/>
    </border>
    <border>
      <left style="thin">
        <color auto="1"/>
      </left>
      <right style="medium">
        <color auto="1"/>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thin">
        <color indexed="64"/>
      </bottom>
      <diagonal/>
    </border>
  </borders>
  <cellStyleXfs count="1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10" fillId="0" borderId="0">
      <alignment vertical="top"/>
      <protection locked="0"/>
    </xf>
    <xf numFmtId="0" fontId="11" fillId="0" borderId="0" applyNumberFormat="0" applyFill="0" applyBorder="0" applyAlignment="0" applyProtection="0">
      <alignment vertical="top"/>
      <protection locked="0"/>
    </xf>
    <xf numFmtId="0" fontId="12" fillId="0" borderId="0"/>
    <xf numFmtId="165" fontId="23" fillId="0" borderId="0"/>
    <xf numFmtId="169" fontId="40" fillId="0" borderId="0"/>
    <xf numFmtId="0" fontId="48" fillId="0" borderId="0"/>
    <xf numFmtId="0" fontId="50" fillId="0" borderId="0" applyNumberFormat="0" applyFill="0" applyBorder="0" applyAlignment="0" applyProtection="0">
      <alignment vertical="top"/>
      <protection locked="0"/>
    </xf>
    <xf numFmtId="0" fontId="52" fillId="0" borderId="0"/>
    <xf numFmtId="0" fontId="10" fillId="0" borderId="0"/>
    <xf numFmtId="9" fontId="52" fillId="0" borderId="0" applyFont="0" applyFill="0" applyBorder="0" applyAlignment="0" applyProtection="0"/>
    <xf numFmtId="0" fontId="10" fillId="0" borderId="0"/>
  </cellStyleXfs>
  <cellXfs count="285">
    <xf numFmtId="0" fontId="0" fillId="0" borderId="0" xfId="0"/>
    <xf numFmtId="0" fontId="9" fillId="0" borderId="0" xfId="0" applyFont="1"/>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9" fillId="0" borderId="6" xfId="0" applyNumberFormat="1" applyFont="1" applyBorder="1" applyAlignment="1">
      <alignment horizontal="left" vertical="top" wrapText="1"/>
    </xf>
    <xf numFmtId="3" fontId="9" fillId="0" borderId="0" xfId="0" applyNumberFormat="1" applyFont="1" applyAlignment="1">
      <alignment vertical="top" wrapText="1"/>
    </xf>
    <xf numFmtId="3" fontId="8" fillId="0" borderId="0" xfId="0" applyNumberFormat="1" applyFont="1" applyAlignment="1">
      <alignment vertical="top" wrapText="1"/>
    </xf>
    <xf numFmtId="3" fontId="9" fillId="0" borderId="7" xfId="0" applyNumberFormat="1" applyFont="1" applyBorder="1" applyAlignment="1">
      <alignment vertical="top" wrapText="1"/>
    </xf>
    <xf numFmtId="3" fontId="8" fillId="0" borderId="7" xfId="0" applyNumberFormat="1" applyFont="1" applyBorder="1" applyAlignment="1">
      <alignment vertical="top" wrapText="1"/>
    </xf>
    <xf numFmtId="3" fontId="8" fillId="0" borderId="8" xfId="0" applyNumberFormat="1" applyFont="1" applyBorder="1" applyAlignment="1">
      <alignment vertical="top" wrapText="1"/>
    </xf>
    <xf numFmtId="3" fontId="9" fillId="0" borderId="9" xfId="0" applyNumberFormat="1" applyFont="1" applyBorder="1" applyAlignment="1">
      <alignment vertical="top" wrapText="1"/>
    </xf>
    <xf numFmtId="3" fontId="8" fillId="0" borderId="9" xfId="0" applyNumberFormat="1" applyFont="1" applyBorder="1" applyAlignment="1">
      <alignment vertical="top" wrapText="1"/>
    </xf>
    <xf numFmtId="3" fontId="8" fillId="0" borderId="10" xfId="0" applyNumberFormat="1" applyFont="1" applyBorder="1" applyAlignment="1">
      <alignment vertical="top" wrapText="1"/>
    </xf>
    <xf numFmtId="49" fontId="8" fillId="0" borderId="5" xfId="0" applyNumberFormat="1" applyFont="1" applyBorder="1" applyAlignment="1">
      <alignment horizontal="left" vertical="top" wrapText="1"/>
    </xf>
    <xf numFmtId="3" fontId="8" fillId="0" borderId="11" xfId="0" applyNumberFormat="1" applyFont="1" applyBorder="1" applyAlignment="1">
      <alignment vertical="top" wrapText="1"/>
    </xf>
    <xf numFmtId="3" fontId="8" fillId="0" borderId="12" xfId="0" applyNumberFormat="1" applyFont="1" applyBorder="1" applyAlignment="1">
      <alignment vertical="top" wrapText="1"/>
    </xf>
    <xf numFmtId="3" fontId="8" fillId="0" borderId="13" xfId="0" applyNumberFormat="1" applyFont="1" applyBorder="1" applyAlignment="1">
      <alignment vertical="top" wrapText="1"/>
    </xf>
    <xf numFmtId="49" fontId="8" fillId="0" borderId="0" xfId="0" applyNumberFormat="1" applyFont="1" applyAlignment="1">
      <alignment horizontal="left" vertical="top" wrapText="1"/>
    </xf>
    <xf numFmtId="0" fontId="6" fillId="0" borderId="0" xfId="0" applyFont="1" applyAlignment="1">
      <alignment vertical="center"/>
    </xf>
    <xf numFmtId="0" fontId="0" fillId="0" borderId="0" xfId="0" applyAlignment="1">
      <alignment vertical="center" wrapText="1"/>
    </xf>
    <xf numFmtId="0" fontId="9" fillId="0" borderId="0" xfId="0" applyFont="1" applyAlignment="1">
      <alignment horizontal="left" vertical="center"/>
    </xf>
    <xf numFmtId="3" fontId="6" fillId="0" borderId="0" xfId="3" applyNumberFormat="1" applyFont="1" applyAlignment="1">
      <alignment vertical="center" wrapText="1"/>
      <protection locked="0"/>
    </xf>
    <xf numFmtId="0" fontId="10" fillId="0" borderId="0" xfId="3">
      <alignment vertical="top"/>
      <protection locked="0"/>
    </xf>
    <xf numFmtId="0" fontId="10" fillId="0" borderId="0" xfId="0" applyFont="1"/>
    <xf numFmtId="3" fontId="11" fillId="0" borderId="0" xfId="4" applyNumberFormat="1" applyFill="1" applyBorder="1" applyAlignment="1">
      <alignment vertical="center" wrapText="1"/>
      <protection locked="0"/>
    </xf>
    <xf numFmtId="0" fontId="9" fillId="0" borderId="0" xfId="0" applyFont="1" applyAlignment="1">
      <alignment vertical="center"/>
    </xf>
    <xf numFmtId="9" fontId="0" fillId="0" borderId="0" xfId="1" applyFont="1"/>
    <xf numFmtId="0" fontId="0" fillId="0" borderId="0" xfId="0" applyAlignment="1">
      <alignment horizontal="center"/>
    </xf>
    <xf numFmtId="3" fontId="0" fillId="0" borderId="0" xfId="0" applyNumberFormat="1"/>
    <xf numFmtId="3" fontId="9" fillId="0" borderId="0" xfId="0" applyNumberFormat="1" applyFont="1" applyFill="1" applyBorder="1" applyAlignment="1">
      <alignment vertical="top" wrapText="1"/>
    </xf>
    <xf numFmtId="164" fontId="13" fillId="0" borderId="0" xfId="5" applyNumberFormat="1" applyFont="1" applyAlignment="1">
      <alignment horizontal="center" vertical="top"/>
    </xf>
    <xf numFmtId="164" fontId="12" fillId="0" borderId="0" xfId="5" applyNumberFormat="1"/>
    <xf numFmtId="49" fontId="12" fillId="0" borderId="0" xfId="5" applyNumberFormat="1" applyAlignment="1">
      <alignment horizontal="left"/>
    </xf>
    <xf numFmtId="164" fontId="14" fillId="0" borderId="0" xfId="5" applyNumberFormat="1" applyFont="1"/>
    <xf numFmtId="0" fontId="15" fillId="0" borderId="0" xfId="5" applyFont="1"/>
    <xf numFmtId="0" fontId="12" fillId="0" borderId="0" xfId="5"/>
    <xf numFmtId="0" fontId="17" fillId="0" borderId="0" xfId="5" applyFont="1"/>
    <xf numFmtId="0" fontId="18" fillId="0" borderId="0" xfId="5" applyFont="1"/>
    <xf numFmtId="0" fontId="12" fillId="0" borderId="0" xfId="5" applyAlignment="1">
      <alignment horizontal="center" vertical="top"/>
    </xf>
    <xf numFmtId="164" fontId="19" fillId="0" borderId="0" xfId="5" applyNumberFormat="1" applyFont="1" applyAlignment="1">
      <alignment vertical="top"/>
    </xf>
    <xf numFmtId="164" fontId="20" fillId="0" borderId="0" xfId="5" applyNumberFormat="1" applyFont="1" applyAlignment="1">
      <alignment vertical="top"/>
    </xf>
    <xf numFmtId="0" fontId="21" fillId="0" borderId="0" xfId="5" applyFont="1"/>
    <xf numFmtId="0" fontId="22" fillId="0" borderId="0" xfId="5" applyFont="1"/>
    <xf numFmtId="164" fontId="12" fillId="0" borderId="14" xfId="5" applyNumberFormat="1" applyBorder="1"/>
    <xf numFmtId="49" fontId="12" fillId="0" borderId="14" xfId="5" applyNumberFormat="1" applyBorder="1" applyAlignment="1">
      <alignment horizontal="left"/>
    </xf>
    <xf numFmtId="165" fontId="17" fillId="0" borderId="0" xfId="6" applyFont="1" applyAlignment="1">
      <alignment vertical="center"/>
    </xf>
    <xf numFmtId="0" fontId="18" fillId="0" borderId="0" xfId="5" applyFont="1" applyAlignment="1">
      <alignment vertical="center"/>
    </xf>
    <xf numFmtId="164" fontId="24" fillId="0" borderId="0" xfId="5" applyNumberFormat="1" applyFont="1"/>
    <xf numFmtId="164" fontId="25" fillId="0" borderId="0" xfId="5" applyNumberFormat="1" applyFont="1"/>
    <xf numFmtId="164" fontId="26" fillId="0" borderId="0" xfId="5" applyNumberFormat="1" applyFont="1" applyAlignment="1" applyProtection="1">
      <alignment horizontal="right"/>
      <protection locked="0"/>
    </xf>
    <xf numFmtId="49" fontId="25" fillId="0" borderId="0" xfId="5" applyNumberFormat="1" applyFont="1" applyAlignment="1">
      <alignment horizontal="left"/>
    </xf>
    <xf numFmtId="164" fontId="14" fillId="0" borderId="0" xfId="5" applyNumberFormat="1" applyFont="1" applyAlignment="1">
      <alignment horizontal="centerContinuous"/>
    </xf>
    <xf numFmtId="164" fontId="25" fillId="0" borderId="0" xfId="5" applyNumberFormat="1" applyFont="1" applyAlignment="1">
      <alignment horizontal="centerContinuous"/>
    </xf>
    <xf numFmtId="0" fontId="27" fillId="0" borderId="0" xfId="5" applyFont="1"/>
    <xf numFmtId="0" fontId="28" fillId="0" borderId="0" xfId="5" applyFont="1"/>
    <xf numFmtId="0" fontId="25" fillId="0" borderId="0" xfId="5" applyFont="1"/>
    <xf numFmtId="164" fontId="26" fillId="0" borderId="14" xfId="5" applyNumberFormat="1" applyFont="1" applyBorder="1" applyAlignment="1">
      <alignment horizontal="right" vertical="top"/>
    </xf>
    <xf numFmtId="164" fontId="24" fillId="0" borderId="15" xfId="5" applyNumberFormat="1" applyFont="1" applyBorder="1"/>
    <xf numFmtId="164" fontId="24" fillId="0" borderId="15" xfId="5" applyNumberFormat="1" applyFont="1" applyBorder="1" applyAlignment="1">
      <alignment horizontal="right"/>
    </xf>
    <xf numFmtId="0" fontId="12" fillId="0" borderId="0" xfId="5" applyAlignment="1">
      <alignment horizontal="center"/>
    </xf>
    <xf numFmtId="164" fontId="26" fillId="0" borderId="0" xfId="5" applyNumberFormat="1" applyFont="1"/>
    <xf numFmtId="49" fontId="26" fillId="0" borderId="0" xfId="5" applyNumberFormat="1" applyFont="1" applyAlignment="1">
      <alignment horizontal="left"/>
    </xf>
    <xf numFmtId="164" fontId="24" fillId="0" borderId="0" xfId="5" applyNumberFormat="1" applyFont="1" applyAlignment="1">
      <alignment horizontal="left"/>
    </xf>
    <xf numFmtId="164" fontId="12" fillId="0" borderId="0" xfId="5" applyNumberFormat="1" applyAlignment="1">
      <alignment horizontal="centerContinuous"/>
    </xf>
    <xf numFmtId="164" fontId="29" fillId="0" borderId="0" xfId="5" applyNumberFormat="1" applyFont="1" applyAlignment="1">
      <alignment horizontal="centerContinuous"/>
    </xf>
    <xf numFmtId="0" fontId="30" fillId="0" borderId="0" xfId="5" applyFont="1" applyAlignment="1">
      <alignment horizontal="center" vertical="top"/>
    </xf>
    <xf numFmtId="164" fontId="24" fillId="0" borderId="0" xfId="5" applyNumberFormat="1" applyFont="1" applyAlignment="1">
      <alignment horizontal="center" vertical="center" wrapText="1"/>
    </xf>
    <xf numFmtId="164" fontId="26" fillId="0" borderId="0" xfId="5" applyNumberFormat="1" applyFont="1" applyAlignment="1">
      <alignment horizontal="centerContinuous"/>
    </xf>
    <xf numFmtId="0" fontId="31" fillId="0" borderId="0" xfId="5" applyFont="1" applyAlignment="1">
      <alignment horizontal="center"/>
    </xf>
    <xf numFmtId="1" fontId="20" fillId="0" borderId="0" xfId="5" applyNumberFormat="1" applyFont="1" applyAlignment="1" applyProtection="1">
      <alignment horizontal="centerContinuous" vertical="center"/>
      <protection locked="0"/>
    </xf>
    <xf numFmtId="164" fontId="26" fillId="0" borderId="0" xfId="5" applyNumberFormat="1" applyFont="1" applyAlignment="1">
      <alignment horizontal="right"/>
    </xf>
    <xf numFmtId="164" fontId="32" fillId="0" borderId="0" xfId="5" applyNumberFormat="1" applyFont="1" applyAlignment="1" applyProtection="1">
      <alignment horizontal="right"/>
      <protection locked="0"/>
    </xf>
    <xf numFmtId="164" fontId="12" fillId="0" borderId="12" xfId="5" applyNumberFormat="1" applyBorder="1"/>
    <xf numFmtId="164" fontId="26" fillId="0" borderId="0" xfId="5" applyNumberFormat="1" applyFont="1" applyAlignment="1">
      <alignment vertical="center"/>
    </xf>
    <xf numFmtId="0" fontId="33" fillId="0" borderId="0" xfId="5" applyFont="1" applyAlignment="1">
      <alignment horizontal="center"/>
    </xf>
    <xf numFmtId="164" fontId="26" fillId="0" borderId="12" xfId="5" applyNumberFormat="1" applyFont="1" applyBorder="1" applyAlignment="1">
      <alignment vertical="center"/>
    </xf>
    <xf numFmtId="164" fontId="26" fillId="0" borderId="12" xfId="5" applyNumberFormat="1" applyFont="1" applyBorder="1" applyAlignment="1">
      <alignment horizontal="right"/>
    </xf>
    <xf numFmtId="164" fontId="26" fillId="0" borderId="12" xfId="5" applyNumberFormat="1" applyFont="1" applyBorder="1" applyAlignment="1">
      <alignment horizontal="centerContinuous"/>
    </xf>
    <xf numFmtId="0" fontId="33" fillId="0" borderId="12" xfId="5" applyFont="1" applyBorder="1" applyAlignment="1">
      <alignment horizontal="center"/>
    </xf>
    <xf numFmtId="164" fontId="26" fillId="0" borderId="12" xfId="5" applyNumberFormat="1" applyFont="1" applyBorder="1" applyAlignment="1" applyProtection="1">
      <alignment horizontal="right"/>
      <protection locked="0"/>
    </xf>
    <xf numFmtId="0" fontId="34" fillId="0" borderId="0" xfId="5" applyFont="1"/>
    <xf numFmtId="164" fontId="26" fillId="0" borderId="0" xfId="5" applyNumberFormat="1" applyFont="1" applyProtection="1">
      <protection locked="0"/>
    </xf>
    <xf numFmtId="166" fontId="26" fillId="0" borderId="0" xfId="5" applyNumberFormat="1" applyFont="1" applyAlignment="1">
      <alignment horizontal="right"/>
    </xf>
    <xf numFmtId="166" fontId="26" fillId="0" borderId="17" xfId="5" applyNumberFormat="1" applyFont="1" applyBorder="1" applyProtection="1">
      <protection locked="0"/>
    </xf>
    <xf numFmtId="166" fontId="26" fillId="0" borderId="0" xfId="5" applyNumberFormat="1" applyFont="1"/>
    <xf numFmtId="0" fontId="12" fillId="0" borderId="18" xfId="5" applyBorder="1"/>
    <xf numFmtId="164" fontId="26" fillId="0" borderId="17" xfId="5" applyNumberFormat="1" applyFont="1" applyBorder="1" applyProtection="1">
      <protection locked="0"/>
    </xf>
    <xf numFmtId="0" fontId="12" fillId="0" borderId="12" xfId="5" applyBorder="1"/>
    <xf numFmtId="167" fontId="26" fillId="0" borderId="0" xfId="5" applyNumberFormat="1" applyFont="1"/>
    <xf numFmtId="164" fontId="32" fillId="0" borderId="0" xfId="5" applyNumberFormat="1" applyFont="1" applyProtection="1">
      <protection locked="0"/>
    </xf>
    <xf numFmtId="164" fontId="26" fillId="0" borderId="0" xfId="5" applyNumberFormat="1" applyFont="1" applyAlignment="1" applyProtection="1">
      <alignment vertical="center"/>
      <protection locked="0"/>
    </xf>
    <xf numFmtId="164" fontId="26" fillId="0" borderId="0" xfId="5" applyNumberFormat="1" applyFont="1" applyAlignment="1" applyProtection="1">
      <alignment vertical="top"/>
      <protection locked="0"/>
    </xf>
    <xf numFmtId="164" fontId="12" fillId="0" borderId="0" xfId="5" applyNumberFormat="1" applyAlignment="1" applyProtection="1">
      <alignment vertical="center"/>
      <protection locked="0"/>
    </xf>
    <xf numFmtId="164" fontId="12" fillId="0" borderId="0" xfId="5" applyNumberFormat="1" applyAlignment="1" applyProtection="1">
      <alignment vertical="top"/>
      <protection locked="0"/>
    </xf>
    <xf numFmtId="164" fontId="26" fillId="0" borderId="14" xfId="5" applyNumberFormat="1" applyFont="1" applyBorder="1"/>
    <xf numFmtId="164" fontId="34" fillId="0" borderId="0" xfId="5" applyNumberFormat="1" applyFont="1"/>
    <xf numFmtId="164" fontId="26" fillId="0" borderId="19" xfId="5" applyNumberFormat="1" applyFont="1" applyBorder="1"/>
    <xf numFmtId="164" fontId="12" fillId="0" borderId="19" xfId="5" applyNumberFormat="1" applyBorder="1"/>
    <xf numFmtId="164" fontId="26" fillId="0" borderId="19" xfId="5" applyNumberFormat="1" applyFont="1" applyBorder="1" applyAlignment="1">
      <alignment horizontal="right" vertical="top"/>
    </xf>
    <xf numFmtId="164" fontId="26" fillId="0" borderId="21" xfId="5" applyNumberFormat="1" applyFont="1" applyBorder="1"/>
    <xf numFmtId="164" fontId="26" fillId="0" borderId="17" xfId="5" applyNumberFormat="1" applyFont="1" applyBorder="1"/>
    <xf numFmtId="164" fontId="26" fillId="0" borderId="21" xfId="5" applyNumberFormat="1" applyFont="1" applyBorder="1" applyAlignment="1">
      <alignment horizontal="left"/>
    </xf>
    <xf numFmtId="0" fontId="12" fillId="0" borderId="20" xfId="5" applyBorder="1"/>
    <xf numFmtId="164" fontId="26" fillId="0" borderId="20" xfId="5" applyNumberFormat="1" applyFont="1" applyBorder="1" applyAlignment="1" applyProtection="1">
      <alignment horizontal="right"/>
      <protection locked="0"/>
    </xf>
    <xf numFmtId="164" fontId="26" fillId="0" borderId="17" xfId="5" applyNumberFormat="1" applyFont="1" applyBorder="1" applyAlignment="1">
      <alignment horizontal="centerContinuous"/>
    </xf>
    <xf numFmtId="164" fontId="26" fillId="0" borderId="17" xfId="5" applyNumberFormat="1" applyFont="1" applyBorder="1" applyAlignment="1" applyProtection="1">
      <alignment horizontal="center"/>
      <protection locked="0"/>
    </xf>
    <xf numFmtId="164" fontId="26" fillId="0" borderId="0" xfId="5" applyNumberFormat="1" applyFont="1" applyAlignment="1" applyProtection="1">
      <alignment horizontal="center"/>
      <protection locked="0"/>
    </xf>
    <xf numFmtId="164" fontId="26" fillId="0" borderId="0" xfId="5" applyNumberFormat="1" applyFont="1" applyAlignment="1">
      <alignment horizontal="centerContinuous" vertical="center"/>
    </xf>
    <xf numFmtId="49" fontId="26" fillId="0" borderId="0" xfId="5" applyNumberFormat="1" applyFont="1" applyAlignment="1" applyProtection="1">
      <alignment horizontal="left" vertical="center"/>
      <protection locked="0"/>
    </xf>
    <xf numFmtId="1" fontId="34" fillId="0" borderId="0" xfId="5" applyNumberFormat="1" applyFont="1" applyAlignment="1" applyProtection="1">
      <alignment horizontal="centerContinuous" vertical="center"/>
      <protection locked="0"/>
    </xf>
    <xf numFmtId="164" fontId="26" fillId="0" borderId="0" xfId="5" applyNumberFormat="1" applyFont="1" applyAlignment="1" applyProtection="1">
      <alignment horizontal="right" vertical="center"/>
      <protection locked="0"/>
    </xf>
    <xf numFmtId="164" fontId="26" fillId="0" borderId="0" xfId="5" applyNumberFormat="1" applyFont="1" applyAlignment="1">
      <alignment horizontal="right" vertical="center"/>
    </xf>
    <xf numFmtId="0" fontId="15" fillId="0" borderId="0" xfId="5" applyFont="1" applyAlignment="1">
      <alignment vertical="center"/>
    </xf>
    <xf numFmtId="0" fontId="12" fillId="0" borderId="0" xfId="5" applyAlignment="1">
      <alignment vertical="center"/>
    </xf>
    <xf numFmtId="49" fontId="26" fillId="0" borderId="12" xfId="5" applyNumberFormat="1" applyFont="1" applyBorder="1" applyAlignment="1" applyProtection="1">
      <alignment horizontal="left" vertical="center"/>
      <protection locked="0"/>
    </xf>
    <xf numFmtId="164" fontId="26" fillId="0" borderId="12" xfId="5" applyNumberFormat="1" applyFont="1" applyBorder="1" applyAlignment="1">
      <alignment horizontal="right" vertical="center"/>
    </xf>
    <xf numFmtId="164" fontId="26" fillId="0" borderId="12" xfId="5" applyNumberFormat="1" applyFont="1" applyBorder="1" applyAlignment="1" applyProtection="1">
      <alignment horizontal="right" vertical="center"/>
      <protection locked="0"/>
    </xf>
    <xf numFmtId="164" fontId="26" fillId="0" borderId="12" xfId="5" applyNumberFormat="1" applyFont="1" applyBorder="1"/>
    <xf numFmtId="49" fontId="26" fillId="0" borderId="0" xfId="5" applyNumberFormat="1" applyFont="1" applyAlignment="1" applyProtection="1">
      <alignment horizontal="left"/>
      <protection locked="0"/>
    </xf>
    <xf numFmtId="168" fontId="26" fillId="0" borderId="0" xfId="5" applyNumberFormat="1" applyFont="1" applyProtection="1">
      <protection locked="0"/>
    </xf>
    <xf numFmtId="168" fontId="26" fillId="0" borderId="0" xfId="5" applyNumberFormat="1" applyFont="1"/>
    <xf numFmtId="49" fontId="26" fillId="0" borderId="0" xfId="5" applyNumberFormat="1" applyFont="1" applyProtection="1">
      <protection locked="0"/>
    </xf>
    <xf numFmtId="0" fontId="37" fillId="0" borderId="0" xfId="5" applyFont="1"/>
    <xf numFmtId="166" fontId="26" fillId="0" borderId="12" xfId="5" applyNumberFormat="1" applyFont="1" applyBorder="1" applyProtection="1">
      <protection locked="0"/>
    </xf>
    <xf numFmtId="49" fontId="26" fillId="0" borderId="0" xfId="5" applyNumberFormat="1" applyFont="1"/>
    <xf numFmtId="166" fontId="26" fillId="0" borderId="18" xfId="5" applyNumberFormat="1" applyFont="1" applyBorder="1"/>
    <xf numFmtId="168" fontId="26" fillId="0" borderId="17" xfId="5" applyNumberFormat="1" applyFont="1" applyBorder="1" applyProtection="1">
      <protection locked="0"/>
    </xf>
    <xf numFmtId="168" fontId="26" fillId="0" borderId="12" xfId="5" applyNumberFormat="1" applyFont="1" applyBorder="1"/>
    <xf numFmtId="0" fontId="15" fillId="0" borderId="0" xfId="5" applyFont="1" applyProtection="1">
      <protection locked="0"/>
    </xf>
    <xf numFmtId="168" fontId="12" fillId="0" borderId="0" xfId="5" applyNumberFormat="1" applyProtection="1">
      <protection locked="0"/>
    </xf>
    <xf numFmtId="169" fontId="33" fillId="0" borderId="0" xfId="5" applyNumberFormat="1" applyFont="1" applyAlignment="1">
      <alignment horizontal="left"/>
    </xf>
    <xf numFmtId="167" fontId="26" fillId="0" borderId="17" xfId="5" applyNumberFormat="1" applyFont="1" applyBorder="1" applyProtection="1">
      <protection locked="0"/>
    </xf>
    <xf numFmtId="168" fontId="26" fillId="0" borderId="0" xfId="5" applyNumberFormat="1" applyFont="1" applyAlignment="1">
      <alignment horizontal="left" vertical="center"/>
    </xf>
    <xf numFmtId="169" fontId="33" fillId="0" borderId="0" xfId="5" applyNumberFormat="1" applyFont="1" applyAlignment="1">
      <alignment horizontal="left" vertical="top"/>
    </xf>
    <xf numFmtId="164" fontId="32" fillId="0" borderId="0" xfId="5" applyNumberFormat="1" applyFont="1"/>
    <xf numFmtId="168" fontId="32" fillId="0" borderId="0" xfId="5" applyNumberFormat="1" applyFont="1"/>
    <xf numFmtId="168" fontId="26" fillId="0" borderId="0" xfId="5" applyNumberFormat="1" applyFont="1" applyAlignment="1">
      <alignment horizontal="left"/>
    </xf>
    <xf numFmtId="167" fontId="26" fillId="0" borderId="0" xfId="5" applyNumberFormat="1" applyFont="1" applyAlignment="1" applyProtection="1">
      <alignment horizontal="right"/>
      <protection locked="0"/>
    </xf>
    <xf numFmtId="168" fontId="26" fillId="0" borderId="19" xfId="5" applyNumberFormat="1" applyFont="1" applyBorder="1"/>
    <xf numFmtId="168" fontId="12" fillId="0" borderId="19" xfId="5" applyNumberFormat="1" applyBorder="1" applyAlignment="1">
      <alignment vertical="center"/>
    </xf>
    <xf numFmtId="168" fontId="12" fillId="0" borderId="19" xfId="5" applyNumberFormat="1" applyBorder="1"/>
    <xf numFmtId="169" fontId="33" fillId="0" borderId="0" xfId="5" applyNumberFormat="1" applyFont="1" applyAlignment="1" applyProtection="1">
      <alignment horizontal="right"/>
      <protection locked="0"/>
    </xf>
    <xf numFmtId="0" fontId="26" fillId="0" borderId="0" xfId="5" applyFont="1"/>
    <xf numFmtId="0" fontId="38" fillId="0" borderId="0" xfId="5" applyFont="1"/>
    <xf numFmtId="0" fontId="17" fillId="2" borderId="0" xfId="5" applyFont="1" applyFill="1" applyAlignment="1">
      <alignment vertical="top" wrapText="1"/>
    </xf>
    <xf numFmtId="166" fontId="39" fillId="2" borderId="0" xfId="5" applyNumberFormat="1" applyFont="1" applyFill="1"/>
    <xf numFmtId="0" fontId="17" fillId="2" borderId="0" xfId="5" applyFont="1" applyFill="1"/>
    <xf numFmtId="0" fontId="38" fillId="0" borderId="22" xfId="5" applyFont="1" applyBorder="1"/>
    <xf numFmtId="0" fontId="38" fillId="0" borderId="23" xfId="5" applyFont="1" applyBorder="1"/>
    <xf numFmtId="0" fontId="3" fillId="0" borderId="0" xfId="0" applyFont="1"/>
    <xf numFmtId="169" fontId="41" fillId="3" borderId="0" xfId="7" applyFont="1" applyFill="1" applyAlignment="1" applyProtection="1">
      <alignment horizontal="left"/>
      <protection locked="0"/>
    </xf>
    <xf numFmtId="169" fontId="42" fillId="3" borderId="0" xfId="7" applyFont="1" applyFill="1" applyProtection="1">
      <protection locked="0"/>
    </xf>
    <xf numFmtId="0" fontId="43" fillId="0" borderId="0" xfId="0" applyFont="1"/>
    <xf numFmtId="169" fontId="44" fillId="3" borderId="0" xfId="7" applyFont="1" applyFill="1" applyProtection="1">
      <protection locked="0"/>
    </xf>
    <xf numFmtId="169" fontId="45" fillId="3" borderId="19" xfId="2" applyNumberFormat="1" applyFont="1" applyFill="1" applyBorder="1" applyAlignment="1" applyProtection="1">
      <alignment horizontal="left"/>
      <protection locked="0"/>
    </xf>
    <xf numFmtId="169" fontId="44" fillId="3" borderId="19" xfId="7" applyFont="1" applyFill="1" applyBorder="1" applyProtection="1">
      <protection locked="0"/>
    </xf>
    <xf numFmtId="0" fontId="43" fillId="0" borderId="25" xfId="0" applyFont="1" applyBorder="1"/>
    <xf numFmtId="0" fontId="43" fillId="0" borderId="26" xfId="0" applyFont="1" applyBorder="1"/>
    <xf numFmtId="0" fontId="43" fillId="0" borderId="7" xfId="0" applyFont="1" applyBorder="1"/>
    <xf numFmtId="0" fontId="43" fillId="0" borderId="18" xfId="0" applyFont="1" applyBorder="1"/>
    <xf numFmtId="0" fontId="43" fillId="0" borderId="9" xfId="0" applyFont="1" applyBorder="1" applyAlignment="1">
      <alignment horizontal="right" vertical="top" wrapText="1"/>
    </xf>
    <xf numFmtId="0" fontId="43" fillId="0" borderId="0" xfId="0" applyFont="1" applyAlignment="1">
      <alignment horizontal="right" vertical="top" wrapText="1"/>
    </xf>
    <xf numFmtId="0" fontId="43" fillId="0" borderId="27" xfId="0" applyFont="1" applyBorder="1"/>
    <xf numFmtId="3" fontId="43" fillId="0" borderId="7" xfId="0" applyNumberFormat="1" applyFont="1" applyBorder="1"/>
    <xf numFmtId="3" fontId="43" fillId="0" borderId="18" xfId="0" applyNumberFormat="1" applyFont="1" applyBorder="1"/>
    <xf numFmtId="3" fontId="43" fillId="0" borderId="9" xfId="0" applyNumberFormat="1" applyFont="1" applyBorder="1"/>
    <xf numFmtId="3" fontId="43" fillId="0" borderId="0" xfId="0" applyNumberFormat="1" applyFont="1"/>
    <xf numFmtId="0" fontId="43" fillId="0" borderId="0" xfId="0" quotePrefix="1" applyFont="1"/>
    <xf numFmtId="0" fontId="43" fillId="0" borderId="23" xfId="0" applyFont="1" applyBorder="1"/>
    <xf numFmtId="0" fontId="43" fillId="0" borderId="12" xfId="0" applyFont="1" applyBorder="1"/>
    <xf numFmtId="3" fontId="43" fillId="0" borderId="11" xfId="0" applyNumberFormat="1" applyFont="1" applyBorder="1"/>
    <xf numFmtId="3" fontId="43" fillId="0" borderId="12" xfId="0" applyNumberFormat="1" applyFont="1" applyBorder="1"/>
    <xf numFmtId="3" fontId="43" fillId="0" borderId="28" xfId="0" applyNumberFormat="1" applyFont="1" applyBorder="1"/>
    <xf numFmtId="3" fontId="43" fillId="0" borderId="29" xfId="0" applyNumberFormat="1" applyFont="1" applyBorder="1"/>
    <xf numFmtId="3" fontId="0" fillId="0" borderId="24" xfId="0" applyNumberFormat="1" applyBorder="1"/>
    <xf numFmtId="3" fontId="0" fillId="0" borderId="25" xfId="0" applyNumberFormat="1" applyBorder="1"/>
    <xf numFmtId="3" fontId="0" fillId="0" borderId="26" xfId="0" applyNumberFormat="1" applyBorder="1"/>
    <xf numFmtId="3" fontId="43" fillId="0" borderId="25" xfId="0" applyNumberFormat="1" applyFont="1" applyBorder="1"/>
    <xf numFmtId="0" fontId="42" fillId="0" borderId="30" xfId="0" applyFont="1" applyBorder="1"/>
    <xf numFmtId="0" fontId="42" fillId="0" borderId="30" xfId="0" applyFont="1" applyBorder="1" applyAlignment="1">
      <alignment wrapText="1"/>
    </xf>
    <xf numFmtId="0" fontId="46" fillId="0" borderId="30" xfId="0" applyFont="1" applyBorder="1" applyAlignment="1">
      <alignment wrapText="1"/>
    </xf>
    <xf numFmtId="0" fontId="0" fillId="0" borderId="30" xfId="0" applyBorder="1"/>
    <xf numFmtId="0" fontId="0" fillId="0" borderId="0" xfId="0" applyAlignment="1">
      <alignment wrapText="1"/>
    </xf>
    <xf numFmtId="0" fontId="42" fillId="0" borderId="30" xfId="0" applyFont="1" applyBorder="1" applyAlignment="1"/>
    <xf numFmtId="170" fontId="0" fillId="0" borderId="0" xfId="1" applyNumberFormat="1" applyFont="1"/>
    <xf numFmtId="1" fontId="0" fillId="0" borderId="0" xfId="0" applyNumberFormat="1"/>
    <xf numFmtId="9" fontId="47" fillId="0" borderId="0" xfId="1" applyFont="1" applyBorder="1" applyAlignment="1">
      <alignment horizontal="right" vertical="top" wrapText="1"/>
    </xf>
    <xf numFmtId="170" fontId="0" fillId="0" borderId="0" xfId="0" applyNumberFormat="1"/>
    <xf numFmtId="1" fontId="0" fillId="0" borderId="0" xfId="1" applyNumberFormat="1" applyFont="1"/>
    <xf numFmtId="49" fontId="9" fillId="0" borderId="6" xfId="0" applyNumberFormat="1" applyFont="1" applyFill="1" applyBorder="1" applyAlignment="1">
      <alignment horizontal="left" vertical="top" wrapText="1"/>
    </xf>
    <xf numFmtId="49" fontId="9" fillId="0" borderId="0" xfId="0" applyNumberFormat="1" applyFont="1" applyFill="1" applyBorder="1" applyAlignment="1">
      <alignment horizontal="left" vertical="top" wrapText="1"/>
    </xf>
    <xf numFmtId="0" fontId="49" fillId="4" borderId="0" xfId="8" applyFont="1" applyFill="1"/>
    <xf numFmtId="0" fontId="48" fillId="4" borderId="0" xfId="8" applyFill="1"/>
    <xf numFmtId="171" fontId="48" fillId="4" borderId="0" xfId="8" applyNumberFormat="1" applyFill="1"/>
    <xf numFmtId="0" fontId="51" fillId="4" borderId="0" xfId="9" applyFont="1" applyFill="1" applyAlignment="1" applyProtection="1">
      <alignment horizontal="right"/>
    </xf>
    <xf numFmtId="0" fontId="52" fillId="0" borderId="0" xfId="10"/>
    <xf numFmtId="0" fontId="48" fillId="4" borderId="12" xfId="11" applyFont="1" applyFill="1" applyBorder="1"/>
    <xf numFmtId="0" fontId="48" fillId="4" borderId="12" xfId="8" applyFill="1" applyBorder="1"/>
    <xf numFmtId="10" fontId="48" fillId="4" borderId="18" xfId="12" applyNumberFormat="1" applyFont="1" applyFill="1" applyBorder="1"/>
    <xf numFmtId="0" fontId="48" fillId="2" borderId="0" xfId="8" applyFill="1" applyAlignment="1">
      <alignment horizontal="left"/>
    </xf>
    <xf numFmtId="3" fontId="48" fillId="4" borderId="12" xfId="8" applyNumberFormat="1" applyFill="1" applyBorder="1" applyAlignment="1">
      <alignment horizontal="left"/>
    </xf>
    <xf numFmtId="3" fontId="48" fillId="4" borderId="0" xfId="8" applyNumberFormat="1" applyFill="1" applyAlignment="1">
      <alignment horizontal="left"/>
    </xf>
    <xf numFmtId="0" fontId="53" fillId="4" borderId="12" xfId="8" applyFont="1" applyFill="1" applyBorder="1" applyAlignment="1">
      <alignment horizontal="left"/>
    </xf>
    <xf numFmtId="0" fontId="48" fillId="4" borderId="0" xfId="8" applyFill="1" applyAlignment="1">
      <alignment horizontal="right"/>
    </xf>
    <xf numFmtId="3" fontId="48" fillId="4" borderId="0" xfId="8" applyNumberFormat="1" applyFill="1" applyAlignment="1">
      <alignment horizontal="right"/>
    </xf>
    <xf numFmtId="3" fontId="53" fillId="4" borderId="0" xfId="8" applyNumberFormat="1" applyFont="1" applyFill="1" applyAlignment="1">
      <alignment horizontal="right"/>
    </xf>
    <xf numFmtId="0" fontId="53" fillId="4" borderId="0" xfId="8" applyFont="1" applyFill="1" applyAlignment="1">
      <alignment horizontal="right"/>
    </xf>
    <xf numFmtId="0" fontId="48" fillId="4" borderId="12" xfId="8" applyFill="1" applyBorder="1" applyAlignment="1">
      <alignment horizontal="right"/>
    </xf>
    <xf numFmtId="0" fontId="53" fillId="4" borderId="12" xfId="8" applyFont="1" applyFill="1" applyBorder="1" applyAlignment="1">
      <alignment horizontal="right"/>
    </xf>
    <xf numFmtId="0" fontId="49" fillId="4" borderId="0" xfId="11" applyFont="1" applyFill="1"/>
    <xf numFmtId="3" fontId="49" fillId="4" borderId="0" xfId="8" applyNumberFormat="1" applyFont="1" applyFill="1" applyAlignment="1">
      <alignment horizontal="left"/>
    </xf>
    <xf numFmtId="9" fontId="48" fillId="4" borderId="0" xfId="12" applyFont="1" applyFill="1" applyAlignment="1">
      <alignment horizontal="right"/>
    </xf>
    <xf numFmtId="10" fontId="48" fillId="4" borderId="0" xfId="12" applyNumberFormat="1" applyFont="1" applyFill="1" applyAlignment="1">
      <alignment horizontal="right"/>
    </xf>
    <xf numFmtId="172" fontId="53" fillId="4" borderId="0" xfId="12" applyNumberFormat="1" applyFont="1" applyFill="1" applyAlignment="1">
      <alignment horizontal="right"/>
    </xf>
    <xf numFmtId="3" fontId="48" fillId="0" borderId="0" xfId="8" applyNumberFormat="1" applyAlignment="1">
      <alignment horizontal="right"/>
    </xf>
    <xf numFmtId="172" fontId="53" fillId="0" borderId="0" xfId="12" applyNumberFormat="1" applyFont="1" applyAlignment="1">
      <alignment horizontal="right"/>
    </xf>
    <xf numFmtId="3" fontId="48" fillId="4" borderId="0" xfId="8" quotePrefix="1" applyNumberFormat="1" applyFill="1" applyAlignment="1">
      <alignment horizontal="left"/>
    </xf>
    <xf numFmtId="172" fontId="53" fillId="4" borderId="0" xfId="8" applyNumberFormat="1" applyFont="1" applyFill="1"/>
    <xf numFmtId="3" fontId="48" fillId="4" borderId="0" xfId="13" applyNumberFormat="1" applyFont="1" applyFill="1"/>
    <xf numFmtId="3" fontId="48" fillId="4" borderId="0" xfId="13" applyNumberFormat="1" applyFont="1" applyFill="1" applyAlignment="1">
      <alignment horizontal="left"/>
    </xf>
    <xf numFmtId="172" fontId="48" fillId="4" borderId="0" xfId="8" applyNumberFormat="1" applyFill="1"/>
    <xf numFmtId="173" fontId="48" fillId="4" borderId="0" xfId="8" applyNumberFormat="1" applyFill="1" applyAlignment="1">
      <alignment horizontal="right"/>
    </xf>
    <xf numFmtId="9" fontId="48" fillId="4" borderId="0" xfId="12" applyFont="1" applyFill="1"/>
    <xf numFmtId="10" fontId="48" fillId="4" borderId="0" xfId="12" applyNumberFormat="1" applyFont="1" applyFill="1"/>
    <xf numFmtId="3" fontId="48" fillId="4" borderId="0" xfId="13" applyNumberFormat="1" applyFont="1" applyFill="1" applyAlignment="1">
      <alignment horizontal="right"/>
    </xf>
    <xf numFmtId="0" fontId="49" fillId="4" borderId="0" xfId="8" applyFont="1" applyFill="1" applyAlignment="1">
      <alignment horizontal="left"/>
    </xf>
    <xf numFmtId="170" fontId="48" fillId="4" borderId="0" xfId="8" applyNumberFormat="1" applyFill="1" applyAlignment="1">
      <alignment horizontal="right"/>
    </xf>
    <xf numFmtId="170" fontId="48" fillId="4" borderId="0" xfId="12" applyNumberFormat="1" applyFont="1" applyFill="1" applyAlignment="1">
      <alignment horizontal="right"/>
    </xf>
    <xf numFmtId="170" fontId="48" fillId="4" borderId="0" xfId="12" applyNumberFormat="1" applyFont="1" applyFill="1"/>
    <xf numFmtId="3" fontId="48" fillId="4" borderId="12" xfId="8" applyNumberFormat="1" applyFill="1" applyBorder="1" applyAlignment="1">
      <alignment horizontal="right"/>
    </xf>
    <xf numFmtId="172" fontId="53" fillId="4" borderId="12" xfId="12" applyNumberFormat="1" applyFont="1" applyFill="1" applyBorder="1" applyAlignment="1">
      <alignment horizontal="right"/>
    </xf>
    <xf numFmtId="172" fontId="53" fillId="4" borderId="12" xfId="8" applyNumberFormat="1" applyFont="1" applyFill="1" applyBorder="1"/>
    <xf numFmtId="0" fontId="2" fillId="0" borderId="0" xfId="0" applyFont="1"/>
    <xf numFmtId="3" fontId="8" fillId="0" borderId="9" xfId="0" applyNumberFormat="1" applyFont="1" applyFill="1" applyBorder="1" applyAlignment="1">
      <alignment vertical="top" wrapText="1"/>
    </xf>
    <xf numFmtId="3" fontId="8" fillId="0" borderId="0" xfId="0" applyNumberFormat="1" applyFont="1" applyFill="1" applyBorder="1" applyAlignment="1">
      <alignment vertical="top" wrapText="1"/>
    </xf>
    <xf numFmtId="9" fontId="0" fillId="0" borderId="0" xfId="0" applyNumberFormat="1"/>
    <xf numFmtId="2" fontId="0" fillId="0" borderId="0" xfId="1" applyNumberFormat="1" applyFont="1"/>
    <xf numFmtId="0" fontId="0" fillId="0" borderId="0" xfId="0" applyAlignment="1">
      <alignment horizontal="center"/>
    </xf>
    <xf numFmtId="0" fontId="0" fillId="0" borderId="0" xfId="0" applyAlignment="1">
      <alignment horizontal="center" wrapText="1"/>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vertical="center" wrapText="1"/>
    </xf>
    <xf numFmtId="0" fontId="7" fillId="0" borderId="1" xfId="0" applyFont="1" applyBorder="1" applyAlignment="1">
      <alignment horizontal="center" vertical="top" wrapText="1"/>
    </xf>
    <xf numFmtId="0" fontId="7" fillId="0" borderId="5" xfId="0" applyFont="1" applyBorder="1" applyAlignment="1">
      <alignment horizontal="center" vertical="top"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48" fillId="4" borderId="0" xfId="8" applyFill="1" applyAlignment="1">
      <alignment horizontal="left" wrapText="1"/>
    </xf>
    <xf numFmtId="0" fontId="48" fillId="4" borderId="0" xfId="11" applyFont="1" applyFill="1" applyAlignment="1">
      <alignment horizontal="left" wrapText="1"/>
    </xf>
    <xf numFmtId="0" fontId="48" fillId="0" borderId="0" xfId="11" applyFont="1" applyAlignment="1">
      <alignment wrapText="1"/>
    </xf>
    <xf numFmtId="0" fontId="52" fillId="0" borderId="0" xfId="10" applyAlignment="1">
      <alignment wrapText="1"/>
    </xf>
    <xf numFmtId="0" fontId="48" fillId="4" borderId="0" xfId="10" applyFont="1" applyFill="1" applyAlignment="1">
      <alignment horizontal="left" wrapText="1"/>
    </xf>
    <xf numFmtId="0" fontId="26" fillId="0" borderId="20" xfId="5" applyFont="1" applyBorder="1" applyAlignment="1">
      <alignment horizontal="center"/>
    </xf>
    <xf numFmtId="0" fontId="26" fillId="0" borderId="20" xfId="5" applyFont="1" applyBorder="1"/>
    <xf numFmtId="164" fontId="26" fillId="0" borderId="20" xfId="5" applyNumberFormat="1" applyFont="1" applyBorder="1" applyAlignment="1">
      <alignment horizontal="center"/>
    </xf>
    <xf numFmtId="164" fontId="16" fillId="0" borderId="0" xfId="5" applyNumberFormat="1" applyFont="1" applyAlignment="1">
      <alignment horizontal="left" vertical="top"/>
    </xf>
    <xf numFmtId="164" fontId="26" fillId="0" borderId="16" xfId="5" applyNumberFormat="1" applyFont="1" applyBorder="1" applyAlignment="1">
      <alignment horizontal="center" vertical="center"/>
    </xf>
    <xf numFmtId="0" fontId="12" fillId="0" borderId="16" xfId="5" applyBorder="1" applyAlignment="1">
      <alignment horizontal="center"/>
    </xf>
    <xf numFmtId="164" fontId="26" fillId="0" borderId="12" xfId="5" applyNumberFormat="1" applyFont="1" applyBorder="1" applyAlignment="1">
      <alignment horizontal="center"/>
    </xf>
    <xf numFmtId="0" fontId="29" fillId="0" borderId="0" xfId="5" applyFont="1" applyAlignment="1">
      <alignment horizontal="center" vertical="center"/>
    </xf>
    <xf numFmtId="0" fontId="29" fillId="0" borderId="12" xfId="5" applyFont="1" applyBorder="1" applyAlignment="1">
      <alignment horizontal="center" vertical="center"/>
    </xf>
    <xf numFmtId="164" fontId="26" fillId="0" borderId="0" xfId="5" applyNumberFormat="1" applyFont="1" applyAlignment="1">
      <alignment horizontal="center"/>
    </xf>
    <xf numFmtId="164" fontId="26" fillId="0" borderId="0" xfId="5" applyNumberFormat="1" applyFont="1" applyAlignment="1" applyProtection="1">
      <alignment horizontal="center"/>
      <protection locked="0"/>
    </xf>
    <xf numFmtId="164" fontId="26" fillId="0" borderId="12" xfId="5" applyNumberFormat="1" applyFont="1" applyBorder="1" applyAlignment="1" applyProtection="1">
      <alignment horizontal="center"/>
      <protection locked="0"/>
    </xf>
    <xf numFmtId="164" fontId="26" fillId="0" borderId="0" xfId="5" applyNumberFormat="1" applyFont="1" applyAlignment="1" applyProtection="1">
      <alignment horizontal="center" wrapText="1"/>
      <protection locked="0"/>
    </xf>
    <xf numFmtId="164" fontId="26" fillId="0" borderId="12" xfId="5" applyNumberFormat="1" applyFont="1" applyBorder="1" applyAlignment="1" applyProtection="1">
      <alignment horizontal="center" wrapText="1"/>
      <protection locked="0"/>
    </xf>
    <xf numFmtId="164" fontId="26" fillId="0" borderId="0" xfId="5" applyNumberFormat="1" applyFont="1" applyAlignment="1">
      <alignment horizontal="center" wrapText="1"/>
    </xf>
    <xf numFmtId="164" fontId="26" fillId="0" borderId="12" xfId="5" applyNumberFormat="1" applyFont="1" applyBorder="1" applyAlignment="1">
      <alignment horizontal="center" wrapText="1"/>
    </xf>
    <xf numFmtId="0" fontId="42" fillId="0" borderId="30" xfId="0" applyFont="1" applyBorder="1" applyAlignment="1">
      <alignment horizontal="center"/>
    </xf>
    <xf numFmtId="16" fontId="43" fillId="0" borderId="18" xfId="0" quotePrefix="1" applyNumberFormat="1" applyFont="1" applyBorder="1" applyAlignment="1">
      <alignment horizontal="center"/>
    </xf>
    <xf numFmtId="0" fontId="43" fillId="0" borderId="0" xfId="0" applyFont="1" applyAlignment="1">
      <alignment horizontal="center"/>
    </xf>
    <xf numFmtId="0" fontId="43" fillId="0" borderId="0" xfId="0" quotePrefix="1" applyFont="1" applyAlignment="1">
      <alignment horizontal="center"/>
    </xf>
    <xf numFmtId="0" fontId="43" fillId="0" borderId="12" xfId="0" applyFont="1" applyBorder="1" applyAlignment="1">
      <alignment horizontal="center"/>
    </xf>
    <xf numFmtId="0" fontId="42" fillId="0" borderId="2" xfId="0" applyFont="1" applyBorder="1" applyAlignment="1">
      <alignment horizontal="center"/>
    </xf>
    <xf numFmtId="0" fontId="42" fillId="0" borderId="3" xfId="0" applyFont="1" applyBorder="1" applyAlignment="1">
      <alignment horizontal="center"/>
    </xf>
    <xf numFmtId="0" fontId="42" fillId="0" borderId="4" xfId="0" applyFont="1" applyBorder="1" applyAlignment="1">
      <alignment horizontal="center"/>
    </xf>
    <xf numFmtId="0" fontId="42" fillId="0" borderId="30" xfId="0" applyFont="1" applyBorder="1" applyAlignment="1">
      <alignment horizontal="center" wrapText="1"/>
    </xf>
    <xf numFmtId="0" fontId="0" fillId="0" borderId="12" xfId="0" applyBorder="1" applyAlignment="1">
      <alignment horizontal="center"/>
    </xf>
  </cellXfs>
  <cellStyles count="14">
    <cellStyle name="Hyperlink" xfId="2" builtinId="8"/>
    <cellStyle name="Hyperlink 2" xfId="4" xr:uid="{6F10B022-8019-49B8-941A-43845891D7AB}"/>
    <cellStyle name="Hyperlink_ED AU RESTRICTED SME Statistics 2006 for the UK Small and sized Enterprises Links File Produced by Julian Shaw 02 August 2007" xfId="9" xr:uid="{C4B0BF56-37EF-4603-A9E6-5F70E1A37685}"/>
    <cellStyle name="Normal" xfId="0" builtinId="0"/>
    <cellStyle name="Normal 2" xfId="5" xr:uid="{19274EF7-A099-4FC3-936B-90F11EADAE68}"/>
    <cellStyle name="Normal 3" xfId="6" xr:uid="{4E0B3BDA-7688-4FAF-B59C-C8204F49A6C2}"/>
    <cellStyle name="Normal 4" xfId="10" xr:uid="{D2F80CB2-121C-46FD-BE80-12C94F18E048}"/>
    <cellStyle name="Normal_138x138@bp" xfId="7" xr:uid="{614D7F83-5242-4E2B-A929-E168A2E54155}"/>
    <cellStyle name="Normal_ED AU RESTRICTED SME Statistics 2006 for the UK Small and sized Enterprises Links File Produced by Julian Shaw 02 August 2007" xfId="11" xr:uid="{1A42E71C-5B8D-4CF2-82CD-AB69E305826A}"/>
    <cellStyle name="Normal_SBS AU RESTRICTED SME Statistics 2005 for the Regions ~ sized Enterprises Links File Produced by Julian Shaw 20 December 2006" xfId="13" xr:uid="{666774C2-A886-4B92-9F44-812858110B32}"/>
    <cellStyle name="Normal_Sheet1" xfId="3" xr:uid="{E2049ADA-2443-4103-B7F2-7C862EF49D09}"/>
    <cellStyle name="Normal_Small and Medium Enterprise (SME) Statistics for the UK 2001 - UPDATED TABLE 1 - Final Version of Bulletin" xfId="8" xr:uid="{3DA9736D-BD61-4EED-9636-953518C10F39}"/>
    <cellStyle name="Percent" xfId="1" builtinId="5"/>
    <cellStyle name="Percent 2" xfId="12" xr:uid="{7B1F251F-C7D1-4D2F-A7B8-6869FCC05966}"/>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65656885980614E-2"/>
          <c:y val="3.8567544991209582E-2"/>
          <c:w val="0.92258161393398663"/>
          <c:h val="0.8980728333667376"/>
        </c:manualLayout>
      </c:layout>
      <c:barChart>
        <c:barDir val="col"/>
        <c:grouping val="clustered"/>
        <c:varyColors val="0"/>
        <c:ser>
          <c:idx val="0"/>
          <c:order val="0"/>
          <c:spPr>
            <a:solidFill>
              <a:schemeClr val="accent1"/>
            </a:solidFill>
            <a:ln w="25400">
              <a:noFill/>
            </a:ln>
          </c:spPr>
          <c:invertIfNegative val="0"/>
          <c:cat>
            <c:strRef>
              <c:f>'[2]2017'!$AG$8:$AP$8</c:f>
              <c:strCache>
                <c:ptCount val="10"/>
                <c:pt idx="0">
                  <c:v>Agriculture</c:v>
                </c:pt>
                <c:pt idx="1">
                  <c:v>Production</c:v>
                </c:pt>
                <c:pt idx="2">
                  <c:v>Construction</c:v>
                </c:pt>
                <c:pt idx="3">
                  <c:v>Distribution</c:v>
                </c:pt>
                <c:pt idx="4">
                  <c:v>Information</c:v>
                </c:pt>
                <c:pt idx="5">
                  <c:v>Financial</c:v>
                </c:pt>
                <c:pt idx="6">
                  <c:v>Real estate</c:v>
                </c:pt>
                <c:pt idx="7">
                  <c:v>Professional</c:v>
                </c:pt>
                <c:pt idx="8">
                  <c:v>Government</c:v>
                </c:pt>
                <c:pt idx="9">
                  <c:v>Other</c:v>
                </c:pt>
              </c:strCache>
            </c:strRef>
          </c:cat>
          <c:val>
            <c:numRef>
              <c:f>'[2]2017'!$C$73:$L$73</c:f>
              <c:numCache>
                <c:formatCode>General</c:formatCode>
                <c:ptCount val="10"/>
                <c:pt idx="0">
                  <c:v>13660</c:v>
                </c:pt>
                <c:pt idx="1">
                  <c:v>247985</c:v>
                </c:pt>
                <c:pt idx="2">
                  <c:v>112234</c:v>
                </c:pt>
                <c:pt idx="3">
                  <c:v>321350</c:v>
                </c:pt>
                <c:pt idx="4">
                  <c:v>126288</c:v>
                </c:pt>
                <c:pt idx="5">
                  <c:v>133549</c:v>
                </c:pt>
                <c:pt idx="6">
                  <c:v>251278</c:v>
                </c:pt>
                <c:pt idx="7">
                  <c:v>235881</c:v>
                </c:pt>
                <c:pt idx="8">
                  <c:v>338132</c:v>
                </c:pt>
                <c:pt idx="9">
                  <c:v>66337</c:v>
                </c:pt>
              </c:numCache>
            </c:numRef>
          </c:val>
          <c:extLst>
            <c:ext xmlns:c16="http://schemas.microsoft.com/office/drawing/2014/chart" uri="{C3380CC4-5D6E-409C-BE32-E72D297353CC}">
              <c16:uniqueId val="{00000000-980B-4B66-8B8D-A02E86BF79AE}"/>
            </c:ext>
          </c:extLst>
        </c:ser>
        <c:dLbls>
          <c:showLegendKey val="0"/>
          <c:showVal val="0"/>
          <c:showCatName val="0"/>
          <c:showSerName val="0"/>
          <c:showPercent val="0"/>
          <c:showBubbleSize val="0"/>
        </c:dLbls>
        <c:gapWidth val="80"/>
        <c:axId val="48050944"/>
        <c:axId val="48052864"/>
      </c:barChart>
      <c:catAx>
        <c:axId val="4805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48052864"/>
        <c:crosses val="autoZero"/>
        <c:auto val="1"/>
        <c:lblAlgn val="ctr"/>
        <c:lblOffset val="100"/>
        <c:tickLblSkip val="1"/>
        <c:tickMarkSkip val="1"/>
        <c:noMultiLvlLbl val="0"/>
      </c:catAx>
      <c:valAx>
        <c:axId val="48052864"/>
        <c:scaling>
          <c:orientation val="minMax"/>
          <c:max val="400000"/>
          <c:min val="0"/>
        </c:scaling>
        <c:delete val="0"/>
        <c:axPos val="l"/>
        <c:majorGridlines>
          <c:spPr>
            <a:ln w="3175">
              <a:solidFill>
                <a:srgbClr val="000000"/>
              </a:solidFill>
              <a:prstDash val="solid"/>
            </a:ln>
          </c:spPr>
        </c:majorGridlines>
        <c:numFmt formatCode="#####,"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8050944"/>
        <c:crosses val="autoZero"/>
        <c:crossBetween val="between"/>
        <c:majorUnit val="50000"/>
        <c:minorUnit val="500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52965494560807"/>
          <c:y val="0.10852726871274011"/>
          <c:w val="0.74164570968084442"/>
          <c:h val="0.74547897675298869"/>
        </c:manualLayout>
      </c:layout>
      <c:pieChart>
        <c:varyColors val="1"/>
        <c:ser>
          <c:idx val="0"/>
          <c:order val="0"/>
          <c:spPr>
            <a:solidFill>
              <a:schemeClr val="accent1"/>
            </a:solidFill>
            <a:ln w="38100">
              <a:solidFill>
                <a:srgbClr val="FFFFFF"/>
              </a:solidFill>
              <a:prstDash val="solid"/>
            </a:ln>
          </c:spPr>
          <c:dLbls>
            <c:dLbl>
              <c:idx val="0"/>
              <c:layout>
                <c:manualLayout>
                  <c:x val="-1.9145702940978542E-2"/>
                  <c:y val="-0.175723239080603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93F-4C4F-B322-2445D63D88B4}"/>
                </c:ext>
              </c:extLst>
            </c:dLbl>
            <c:dLbl>
              <c:idx val="1"/>
              <c:layout>
                <c:manualLayout>
                  <c:x val="4.5242613904031559E-3"/>
                  <c:y val="4.061523971772677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93F-4C4F-B322-2445D63D88B4}"/>
                </c:ext>
              </c:extLst>
            </c:dLbl>
            <c:dLbl>
              <c:idx val="2"/>
              <c:layout>
                <c:manualLayout>
                  <c:x val="-4.1113803082307006E-2"/>
                  <c:y val="-2.88536624214850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93F-4C4F-B322-2445D63D88B4}"/>
                </c:ext>
              </c:extLst>
            </c:dLbl>
            <c:dLbl>
              <c:idx val="3"/>
              <c:layout>
                <c:manualLayout>
                  <c:x val="-4.8491823137492432E-3"/>
                  <c:y val="-3.388666126496720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93F-4C4F-B322-2445D63D88B4}"/>
                </c:ext>
              </c:extLst>
            </c:dLbl>
            <c:dLbl>
              <c:idx val="4"/>
              <c:layout>
                <c:manualLayout>
                  <c:x val="-9.2220203243825148E-3"/>
                  <c:y val="7.464594630156716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93F-4C4F-B322-2445D63D88B4}"/>
                </c:ext>
              </c:extLst>
            </c:dLbl>
            <c:dLbl>
              <c:idx val="5"/>
              <c:layout>
                <c:manualLayout>
                  <c:x val="6.4704627337028947E-2"/>
                  <c:y val="1.981400880160065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93F-4C4F-B322-2445D63D88B4}"/>
                </c:ext>
              </c:extLst>
            </c:dLbl>
            <c:numFmt formatCode="\(0.0%\)" sourceLinked="0"/>
            <c:spPr>
              <a:noFill/>
              <a:ln w="25400">
                <a:noFill/>
              </a:ln>
            </c:spPr>
            <c:txPr>
              <a:bodyPr/>
              <a:lstStyle/>
              <a:p>
                <a:pPr algn="l" rtl="1">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'[2]2017'!$AF$90:$AK$90</c:f>
              <c:strCache>
                <c:ptCount val="6"/>
                <c:pt idx="0">
                  <c:v>Households
final
consumption
expenditure</c:v>
                </c:pt>
                <c:pt idx="1">
                  <c:v>NPISHs final
consumption
expenditure</c:v>
                </c:pt>
                <c:pt idx="2">
                  <c:v>General
government
final
consumption
expenditure</c:v>
                </c:pt>
                <c:pt idx="3">
                  <c:v>Gross capital
formation</c:v>
                </c:pt>
                <c:pt idx="4">
                  <c:v>Exports of
goods</c:v>
                </c:pt>
                <c:pt idx="5">
                  <c:v>Exports of services</c:v>
                </c:pt>
              </c:strCache>
            </c:strRef>
          </c:cat>
          <c:val>
            <c:numRef>
              <c:f>'[2]2017'!$AF$92:$AK$92</c:f>
              <c:numCache>
                <c:formatCode>General</c:formatCode>
                <c:ptCount val="6"/>
                <c:pt idx="0">
                  <c:v>1300305</c:v>
                </c:pt>
                <c:pt idx="1">
                  <c:v>46560</c:v>
                </c:pt>
                <c:pt idx="2">
                  <c:v>386667</c:v>
                </c:pt>
                <c:pt idx="3">
                  <c:v>363052</c:v>
                </c:pt>
                <c:pt idx="4">
                  <c:v>337467</c:v>
                </c:pt>
                <c:pt idx="5">
                  <c:v>291619</c:v>
                </c:pt>
              </c:numCache>
            </c:numRef>
          </c:val>
          <c:extLst>
            <c:ext xmlns:c16="http://schemas.microsoft.com/office/drawing/2014/chart" uri="{C3380CC4-5D6E-409C-BE32-E72D297353CC}">
              <c16:uniqueId val="{00000006-193F-4C4F-B322-2445D63D88B4}"/>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375" b="0" i="0" u="none" strike="noStrike" baseline="0">
          <a:solidFill>
            <a:sysClr val="windowText" lastClr="000000"/>
          </a:solidFill>
          <a:latin typeface="Arial"/>
          <a:ea typeface="Arial"/>
          <a:cs typeface="Arial"/>
        </a:defRPr>
      </a:pPr>
      <a:endParaRPr lang="en-US"/>
    </a:p>
  </c:txPr>
  <c:printSettings>
    <c:headerFooter alignWithMargins="0"/>
    <c:pageMargins b="1" l="0.750000000000002" r="0.750000000000002"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9525</xdr:rowOff>
    </xdr:from>
    <xdr:to>
      <xdr:col>0</xdr:col>
      <xdr:colOff>1943100</xdr:colOff>
      <xdr:row>3</xdr:row>
      <xdr:rowOff>76200</xdr:rowOff>
    </xdr:to>
    <xdr:pic>
      <xdr:nvPicPr>
        <xdr:cNvPr id="2" name="Picture 6" descr="ONS_CMYK">
          <a:extLst>
            <a:ext uri="{FF2B5EF4-FFF2-40B4-BE49-F238E27FC236}">
              <a16:creationId xmlns:a16="http://schemas.microsoft.com/office/drawing/2014/main" id="{B15C0F1B-AAEA-44DE-902D-E9E1480ED7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
          <a:ext cx="1876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9525</xdr:rowOff>
    </xdr:from>
    <xdr:to>
      <xdr:col>0</xdr:col>
      <xdr:colOff>1943100</xdr:colOff>
      <xdr:row>3</xdr:row>
      <xdr:rowOff>114300</xdr:rowOff>
    </xdr:to>
    <xdr:pic>
      <xdr:nvPicPr>
        <xdr:cNvPr id="2" name="Picture 6" descr="ONS_CMYK">
          <a:extLst>
            <a:ext uri="{FF2B5EF4-FFF2-40B4-BE49-F238E27FC236}">
              <a16:creationId xmlns:a16="http://schemas.microsoft.com/office/drawing/2014/main" id="{30225BEB-E35D-48D2-BB26-D2C06F9C3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
          <a:ext cx="1876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15</xdr:row>
      <xdr:rowOff>0</xdr:rowOff>
    </xdr:from>
    <xdr:to>
      <xdr:col>21</xdr:col>
      <xdr:colOff>0</xdr:colOff>
      <xdr:row>37</xdr:row>
      <xdr:rowOff>304800</xdr:rowOff>
    </xdr:to>
    <xdr:graphicFrame macro="">
      <xdr:nvGraphicFramePr>
        <xdr:cNvPr id="2" name="Chart 1">
          <a:extLst>
            <a:ext uri="{FF2B5EF4-FFF2-40B4-BE49-F238E27FC236}">
              <a16:creationId xmlns:a16="http://schemas.microsoft.com/office/drawing/2014/main" id="{51C606F0-3D38-4268-886B-28537F92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985837</xdr:colOff>
      <xdr:row>14</xdr:row>
      <xdr:rowOff>90487</xdr:rowOff>
    </xdr:from>
    <xdr:to>
      <xdr:col>29</xdr:col>
      <xdr:colOff>1766887</xdr:colOff>
      <xdr:row>38</xdr:row>
      <xdr:rowOff>285750</xdr:rowOff>
    </xdr:to>
    <xdr:graphicFrame macro="">
      <xdr:nvGraphicFramePr>
        <xdr:cNvPr id="3" name="Chart 2">
          <a:extLst>
            <a:ext uri="{FF2B5EF4-FFF2-40B4-BE49-F238E27FC236}">
              <a16:creationId xmlns:a16="http://schemas.microsoft.com/office/drawing/2014/main" id="{07DB7B85-BCD3-41E9-851A-DE31188D5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971551</xdr:colOff>
      <xdr:row>68</xdr:row>
      <xdr:rowOff>266700</xdr:rowOff>
    </xdr:from>
    <xdr:to>
      <xdr:col>30</xdr:col>
      <xdr:colOff>1</xdr:colOff>
      <xdr:row>83</xdr:row>
      <xdr:rowOff>38100</xdr:rowOff>
    </xdr:to>
    <xdr:sp macro="" textlink="">
      <xdr:nvSpPr>
        <xdr:cNvPr id="4" name="Text Box 3">
          <a:extLst>
            <a:ext uri="{FF2B5EF4-FFF2-40B4-BE49-F238E27FC236}">
              <a16:creationId xmlns:a16="http://schemas.microsoft.com/office/drawing/2014/main" id="{864D98F3-AA8D-4138-9C9F-D022F2A35DFE}"/>
            </a:ext>
          </a:extLst>
        </xdr:cNvPr>
        <xdr:cNvSpPr txBox="1">
          <a:spLocks noChangeArrowheads="1"/>
        </xdr:cNvSpPr>
      </xdr:nvSpPr>
      <xdr:spPr bwMode="auto">
        <a:xfrm>
          <a:off x="23660101" y="19926300"/>
          <a:ext cx="11391900" cy="3762375"/>
        </a:xfrm>
        <a:prstGeom prst="rect">
          <a:avLst/>
        </a:prstGeom>
        <a:solidFill>
          <a:srgbClr val="FFFFFF"/>
        </a:solidFill>
        <a:ln w="9525">
          <a:solidFill>
            <a:srgbClr val="000000"/>
          </a:solidFill>
          <a:miter lim="800000"/>
          <a:headEnd/>
          <a:tailEnd/>
        </a:ln>
      </xdr:spPr>
      <xdr:txBody>
        <a:bodyPr vertOverflow="clip" wrap="square" lIns="144000" tIns="108000" rIns="90000" bIns="46800" anchor="t" upright="1"/>
        <a:lstStyle/>
        <a:p>
          <a:pPr algn="l" rtl="0">
            <a:defRPr sz="1000"/>
          </a:pPr>
          <a:r>
            <a:rPr lang="en-GB" sz="1500" b="1" i="0" strike="noStrike">
              <a:solidFill>
                <a:srgbClr val="000000"/>
              </a:solidFill>
              <a:latin typeface="Arial"/>
              <a:cs typeface="Arial"/>
            </a:rPr>
            <a:t>Notes for information</a:t>
          </a:r>
        </a:p>
        <a:p>
          <a:pPr algn="l" rtl="0">
            <a:defRPr sz="1000"/>
          </a:pPr>
          <a:endParaRPr lang="en-GB" sz="1500" b="1" i="0" strike="noStrike">
            <a:solidFill>
              <a:srgbClr val="000000"/>
            </a:solidFill>
            <a:latin typeface="Arial"/>
            <a:cs typeface="Arial"/>
          </a:endParaRPr>
        </a:p>
        <a:p>
          <a:pPr algn="l" rtl="0">
            <a:defRPr sz="1000"/>
          </a:pPr>
          <a:r>
            <a:rPr lang="en-GB" sz="1500" b="0" i="0" strike="noStrike">
              <a:solidFill>
                <a:srgbClr val="000000"/>
              </a:solidFill>
              <a:latin typeface="Arial"/>
              <a:cs typeface="Arial"/>
            </a:rPr>
            <a:t>(1) Some of the industry/product group headings have been truncated. </a:t>
          </a:r>
        </a:p>
        <a:p>
          <a:pPr algn="l" rtl="0">
            <a:defRPr sz="1000"/>
          </a:pPr>
          <a:r>
            <a:rPr lang="en-GB" sz="1500" b="0" i="0" strike="noStrike">
              <a:solidFill>
                <a:srgbClr val="000000"/>
              </a:solidFill>
              <a:latin typeface="Arial"/>
              <a:cs typeface="Arial"/>
            </a:rPr>
            <a:t>(2) Purchases of products by industry and by final consumption categories are valued at purchasers' prices.</a:t>
          </a:r>
        </a:p>
        <a:p>
          <a:pPr algn="l" rtl="0">
            <a:defRPr sz="1000"/>
          </a:pPr>
          <a:endParaRPr lang="en-GB" sz="1500" b="0" i="0" strike="noStrike">
            <a:solidFill>
              <a:srgbClr val="000000"/>
            </a:solidFill>
            <a:latin typeface="Arial"/>
            <a:cs typeface="Arial"/>
          </a:endParaRPr>
        </a:p>
        <a:p>
          <a:pPr algn="l" rtl="0">
            <a:defRPr sz="1000"/>
          </a:pPr>
          <a:r>
            <a:rPr lang="en-GB" sz="1500" b="0" i="0" strike="noStrike">
              <a:solidFill>
                <a:srgbClr val="000000"/>
              </a:solidFill>
              <a:latin typeface="Arial"/>
              <a:cs typeface="Arial"/>
            </a:rPr>
            <a:t>NPISHs represents Non-Profit Institutions Serving Households.</a:t>
          </a:r>
        </a:p>
        <a:p>
          <a:pPr algn="l" rtl="0">
            <a:defRPr sz="1000"/>
          </a:pPr>
          <a:r>
            <a:rPr lang="en-GB" sz="1500" b="0" i="0" strike="noStrike">
              <a:solidFill>
                <a:srgbClr val="000000"/>
              </a:solidFill>
              <a:latin typeface="Arial"/>
              <a:cs typeface="Arial"/>
            </a:rPr>
            <a:t>GGFC represents General Government Final Consumption.</a:t>
          </a:r>
        </a:p>
        <a:p>
          <a:pPr algn="l" rtl="0">
            <a:defRPr sz="1000"/>
          </a:pPr>
          <a:r>
            <a:rPr lang="en-GB" sz="1500" b="0" i="0" strike="noStrike">
              <a:solidFill>
                <a:srgbClr val="000000"/>
              </a:solidFill>
              <a:latin typeface="Arial"/>
              <a:cs typeface="Arial"/>
            </a:rPr>
            <a:t>GFCF represents Gross Fixed Capital Formation.</a:t>
          </a:r>
        </a:p>
        <a:p>
          <a:pPr algn="l" rtl="0">
            <a:defRPr sz="1000"/>
          </a:pPr>
          <a:endParaRPr lang="en-GB" sz="1500" b="0" i="0" strike="noStrike">
            <a:solidFill>
              <a:srgbClr val="000000"/>
            </a:solidFill>
            <a:latin typeface="Arial"/>
            <a:cs typeface="Arial"/>
          </a:endParaRPr>
        </a:p>
        <a:p>
          <a:pPr algn="l" rtl="0">
            <a:defRPr sz="1000"/>
          </a:pPr>
          <a:r>
            <a:rPr lang="en-GB" sz="1500" b="0" i="0" strike="noStrike">
              <a:solidFill>
                <a:srgbClr val="000000"/>
              </a:solidFill>
              <a:latin typeface="Arial"/>
              <a:cs typeface="Arial"/>
            </a:rPr>
            <a:t>Gross value added at basic prices plus taxes less subsidies on products gives GDP at market prices.</a:t>
          </a:r>
        </a:p>
        <a:p>
          <a:pPr algn="l" rtl="0">
            <a:defRPr sz="1000"/>
          </a:pPr>
          <a:r>
            <a:rPr lang="en-GB" sz="1500" b="0" i="0" strike="noStrike">
              <a:solidFill>
                <a:srgbClr val="000000"/>
              </a:solidFill>
              <a:latin typeface="Arial"/>
              <a:cs typeface="Arial"/>
            </a:rPr>
            <a:t>Gross operating surplus includes gross mixed income.</a:t>
          </a:r>
        </a:p>
        <a:p>
          <a:pPr algn="l" rtl="0">
            <a:defRPr sz="1000"/>
          </a:pPr>
          <a:r>
            <a:rPr lang="en-GB" sz="1500" b="0" i="0" strike="noStrike">
              <a:solidFill>
                <a:srgbClr val="000000"/>
              </a:solidFill>
              <a:latin typeface="Arial"/>
              <a:cs typeface="Arial"/>
            </a:rPr>
            <a:t>Changes in inventories includes materials and fuels, work-in-progress and finished goods.</a:t>
          </a:r>
        </a:p>
        <a:p>
          <a:pPr algn="l" rtl="0">
            <a:defRPr sz="1000"/>
          </a:pPr>
          <a:r>
            <a:rPr lang="en-GB" sz="1500" b="0" i="0" strike="noStrike">
              <a:solidFill>
                <a:srgbClr val="000000"/>
              </a:solidFill>
              <a:latin typeface="Arial"/>
              <a:cs typeface="Arial"/>
            </a:rPr>
            <a:t>Valuables include both 'transfer costs' and 'acquisitions less disposals'.</a:t>
          </a:r>
        </a:p>
        <a:p>
          <a:pPr algn="l" rtl="0">
            <a:defRPr sz="1000"/>
          </a:pPr>
          <a:endParaRPr lang="en-GB" sz="1500" b="0" i="0" strike="noStrike">
            <a:solidFill>
              <a:srgbClr val="000000"/>
            </a:solidFill>
            <a:latin typeface="Arial"/>
            <a:cs typeface="Arial"/>
          </a:endParaRPr>
        </a:p>
        <a:p>
          <a:pPr algn="l" rtl="0">
            <a:defRPr sz="1000"/>
          </a:pPr>
          <a:r>
            <a:rPr lang="en-GB" sz="1500" b="0" i="0" strike="noStrike">
              <a:solidFill>
                <a:srgbClr val="000000"/>
              </a:solidFill>
              <a:latin typeface="Arial"/>
              <a:cs typeface="Arial"/>
            </a:rPr>
            <a:t>Components may not sum </a:t>
          </a:r>
          <a:r>
            <a:rPr lang="en-GB" sz="1500" b="0" i="0" strike="noStrike" baseline="0">
              <a:solidFill>
                <a:srgbClr val="000000"/>
              </a:solidFill>
              <a:latin typeface="Arial"/>
              <a:cs typeface="Arial"/>
            </a:rPr>
            <a:t> </a:t>
          </a:r>
          <a:r>
            <a:rPr lang="en-GB" sz="1500" b="0" i="0" strike="noStrike">
              <a:solidFill>
                <a:srgbClr val="000000"/>
              </a:solidFill>
              <a:latin typeface="Arial"/>
              <a:cs typeface="Arial"/>
            </a:rPr>
            <a:t>to totals</a:t>
          </a:r>
          <a:r>
            <a:rPr lang="en-GB" sz="1500" b="0" i="0" strike="noStrike" baseline="0">
              <a:solidFill>
                <a:srgbClr val="000000"/>
              </a:solidFill>
              <a:latin typeface="Arial"/>
              <a:cs typeface="Arial"/>
            </a:rPr>
            <a:t> </a:t>
          </a:r>
          <a:r>
            <a:rPr lang="en-GB" sz="1500" b="0" i="0" strike="noStrike">
              <a:solidFill>
                <a:srgbClr val="000000"/>
              </a:solidFill>
              <a:latin typeface="Arial"/>
              <a:cs typeface="Arial"/>
            </a:rPr>
            <a:t>due to rounding.</a:t>
          </a:r>
          <a:endParaRPr lang="en-GB" sz="600" b="1" i="0" strike="noStrike">
            <a:solidFill>
              <a:srgbClr val="000000"/>
            </a:solidFill>
            <a:latin typeface="Arial"/>
            <a:cs typeface="Arial"/>
          </a:endParaRPr>
        </a:p>
        <a:p>
          <a:pPr algn="l" rtl="0">
            <a:defRPr sz="1000"/>
          </a:pPr>
          <a:endParaRPr lang="en-GB" sz="600" b="1"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chapter03nfcsector%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alancing\Balancing%202019\Customer%20Deliveries\Internal%20Customers\BlueBook\Summary_SUT_BB19%20tables%20for%20publish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FCsector"/>
      <sheetName val="3.1.1"/>
      <sheetName val="3.1.2"/>
      <sheetName val="3.1.3"/>
      <sheetName val="3.1.4"/>
      <sheetName val="3.1.6"/>
      <sheetName val="3.1.7"/>
      <sheetName val="3.1.8"/>
      <sheetName val="3.1.9"/>
      <sheetName val="3.1.10"/>
      <sheetName val="3.1.11"/>
      <sheetName val="3.2.1"/>
      <sheetName val="3.2.2"/>
      <sheetName val="3.2.3"/>
      <sheetName val="3.2.4"/>
      <sheetName val="3.2.6"/>
      <sheetName val="3.2.7"/>
      <sheetName val="3.2.8"/>
      <sheetName val="3.2.11"/>
      <sheetName val="3.3.1"/>
      <sheetName val="3.3.2"/>
      <sheetName val="3.3.3"/>
      <sheetName val="3.3.4"/>
      <sheetName val="3.3.6"/>
      <sheetName val="3.3.7"/>
      <sheetName val="3.3.8"/>
      <sheetName val="3.3.11"/>
    </sheetNames>
    <sheetDataSet>
      <sheetData sheetId="0"/>
      <sheetData sheetId="1">
        <row r="38">
          <cell r="H38">
            <v>1119631</v>
          </cell>
        </row>
      </sheetData>
      <sheetData sheetId="2"/>
      <sheetData sheetId="3">
        <row r="79">
          <cell r="Q79">
            <v>38281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2013"/>
      <sheetName val="2014"/>
      <sheetName val="2015"/>
      <sheetName val="2016"/>
      <sheetName val="20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8">
          <cell r="AG8" t="str">
            <v>Agriculture</v>
          </cell>
        </row>
      </sheetData>
      <sheetData sheetId="18"/>
      <sheetData sheetId="19">
        <row r="8">
          <cell r="AG8" t="str">
            <v>Agriculture</v>
          </cell>
        </row>
      </sheetData>
      <sheetData sheetId="20">
        <row r="8">
          <cell r="AG8" t="str">
            <v>Agriculture</v>
          </cell>
          <cell r="AH8" t="str">
            <v>Production</v>
          </cell>
          <cell r="AI8" t="str">
            <v>Construction</v>
          </cell>
          <cell r="AJ8" t="str">
            <v>Distribution</v>
          </cell>
          <cell r="AK8" t="str">
            <v>Information</v>
          </cell>
          <cell r="AL8" t="str">
            <v>Financial</v>
          </cell>
          <cell r="AM8" t="str">
            <v>Real estate</v>
          </cell>
          <cell r="AN8" t="str">
            <v>Professional</v>
          </cell>
          <cell r="AO8" t="str">
            <v>Government</v>
          </cell>
          <cell r="AP8" t="str">
            <v>Other</v>
          </cell>
        </row>
        <row r="73">
          <cell r="C73">
            <v>13660</v>
          </cell>
          <cell r="D73">
            <v>247985</v>
          </cell>
          <cell r="E73">
            <v>112234</v>
          </cell>
          <cell r="F73">
            <v>321350</v>
          </cell>
          <cell r="G73">
            <v>126288</v>
          </cell>
          <cell r="H73">
            <v>133549</v>
          </cell>
          <cell r="I73">
            <v>251278</v>
          </cell>
          <cell r="J73">
            <v>235881</v>
          </cell>
          <cell r="K73">
            <v>338132</v>
          </cell>
          <cell r="L73">
            <v>66337</v>
          </cell>
        </row>
        <row r="90">
          <cell r="AF90" t="str">
            <v>Households
final
consumption
expenditure</v>
          </cell>
          <cell r="AG90" t="str">
            <v>NPISHs final
consumption
expenditure</v>
          </cell>
          <cell r="AH90" t="str">
            <v>General
government
final
consumption
expenditure</v>
          </cell>
          <cell r="AI90" t="str">
            <v>Gross capital
formation</v>
          </cell>
          <cell r="AJ90" t="str">
            <v>Exports of
goods</v>
          </cell>
          <cell r="AK90" t="str">
            <v>Exports of services</v>
          </cell>
        </row>
        <row r="92">
          <cell r="AF92">
            <v>1300305</v>
          </cell>
          <cell r="AG92">
            <v>46560</v>
          </cell>
          <cell r="AH92">
            <v>386667</v>
          </cell>
          <cell r="AI92">
            <v>363052</v>
          </cell>
          <cell r="AJ92">
            <v>337467</v>
          </cell>
          <cell r="AK92">
            <v>291619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1F976-9238-4611-9AFD-EDD3A5FD48D7}">
  <dimension ref="A1:AW41"/>
  <sheetViews>
    <sheetView workbookViewId="0">
      <pane xSplit="1" ySplit="2" topLeftCell="B3" activePane="bottomRight" state="frozen"/>
      <selection pane="topRight" activeCell="B1" sqref="B1"/>
      <selection pane="bottomLeft" activeCell="A3" sqref="A3"/>
      <selection pane="bottomRight" activeCell="W22" sqref="W22"/>
    </sheetView>
    <sheetView tabSelected="1" workbookViewId="1">
      <pane xSplit="1" ySplit="2" topLeftCell="I3" activePane="bottomRight" state="frozen"/>
      <selection pane="topRight" activeCell="B1" sqref="B1"/>
      <selection pane="bottomLeft" activeCell="A3" sqref="A3"/>
      <selection pane="bottomRight" activeCell="E24" sqref="C24:E24"/>
    </sheetView>
  </sheetViews>
  <sheetFormatPr defaultRowHeight="15" x14ac:dyDescent="0.25"/>
  <cols>
    <col min="1" max="1" width="40.5703125" customWidth="1"/>
    <col min="2" max="3" width="17.28515625" customWidth="1"/>
    <col min="4" max="4" width="12.28515625" customWidth="1"/>
    <col min="5" max="6" width="10.5703125" customWidth="1"/>
    <col min="27" max="27" width="10.5703125" bestFit="1" customWidth="1"/>
    <col min="28" max="32" width="10.5703125" customWidth="1"/>
    <col min="33" max="34" width="14.42578125" customWidth="1"/>
    <col min="48" max="48" width="11.85546875" customWidth="1"/>
    <col min="49" max="49" width="15.140625" customWidth="1"/>
  </cols>
  <sheetData>
    <row r="1" spans="1:49" x14ac:dyDescent="0.25">
      <c r="B1" s="238" t="s">
        <v>400</v>
      </c>
      <c r="C1" s="238"/>
      <c r="D1" s="238"/>
      <c r="E1" s="238"/>
      <c r="F1" s="238"/>
      <c r="G1" s="238"/>
      <c r="H1" s="238"/>
      <c r="I1" s="238"/>
      <c r="J1" s="238"/>
      <c r="K1" s="238"/>
      <c r="L1" s="238"/>
      <c r="M1" s="238"/>
      <c r="N1" s="238"/>
      <c r="O1" s="238"/>
      <c r="P1" s="238"/>
      <c r="Q1" s="238"/>
      <c r="R1" s="238"/>
      <c r="S1" s="238"/>
      <c r="T1" s="238"/>
      <c r="U1" s="28"/>
      <c r="V1" s="28"/>
      <c r="W1" s="28"/>
      <c r="X1" s="28"/>
      <c r="Y1" s="28"/>
      <c r="Z1" s="28"/>
      <c r="AA1" s="28"/>
      <c r="AB1" s="28"/>
      <c r="AC1" s="28"/>
      <c r="AD1" s="239" t="s">
        <v>488</v>
      </c>
      <c r="AE1" s="28"/>
      <c r="AF1" s="28"/>
      <c r="AG1" t="s">
        <v>401</v>
      </c>
      <c r="AH1" s="238" t="s">
        <v>404</v>
      </c>
      <c r="AI1" s="238"/>
      <c r="AJ1" s="238"/>
      <c r="AK1" s="238"/>
      <c r="AL1" s="238" t="s">
        <v>478</v>
      </c>
      <c r="AM1" s="238"/>
      <c r="AN1" s="238"/>
      <c r="AO1" s="238"/>
      <c r="AP1" s="238"/>
      <c r="AQ1" s="238"/>
      <c r="AR1" s="238" t="s">
        <v>463</v>
      </c>
      <c r="AS1" s="238"/>
      <c r="AT1" s="238"/>
      <c r="AU1" s="238"/>
      <c r="AV1" t="s">
        <v>466</v>
      </c>
    </row>
    <row r="2" spans="1:49" s="183" customFormat="1" ht="61.5" customHeight="1" x14ac:dyDescent="0.25">
      <c r="B2" s="183" t="s">
        <v>481</v>
      </c>
      <c r="C2" s="183" t="s">
        <v>495</v>
      </c>
      <c r="D2" s="183" t="s">
        <v>410</v>
      </c>
      <c r="E2" s="183" t="s">
        <v>408</v>
      </c>
      <c r="F2" s="183" t="s">
        <v>409</v>
      </c>
      <c r="G2" s="183" t="s">
        <v>391</v>
      </c>
      <c r="H2" s="183" t="s">
        <v>392</v>
      </c>
      <c r="I2" s="183" t="s">
        <v>487</v>
      </c>
      <c r="J2" s="183" t="s">
        <v>398</v>
      </c>
      <c r="K2" s="183" t="s">
        <v>399</v>
      </c>
      <c r="L2" s="183" t="s">
        <v>393</v>
      </c>
      <c r="M2" s="183" t="s">
        <v>475</v>
      </c>
      <c r="N2" s="183" t="s">
        <v>395</v>
      </c>
      <c r="O2" s="183" t="s">
        <v>396</v>
      </c>
      <c r="P2" s="183" t="s">
        <v>483</v>
      </c>
      <c r="Q2" s="183" t="s">
        <v>485</v>
      </c>
      <c r="R2" s="183" t="s">
        <v>482</v>
      </c>
      <c r="S2" s="183" t="s">
        <v>486</v>
      </c>
      <c r="T2" s="183" t="s">
        <v>394</v>
      </c>
      <c r="U2" s="183" t="s">
        <v>412</v>
      </c>
      <c r="V2" s="183" t="s">
        <v>413</v>
      </c>
      <c r="W2" s="183" t="s">
        <v>420</v>
      </c>
      <c r="X2" s="183" t="s">
        <v>465</v>
      </c>
      <c r="Y2" s="183" t="s">
        <v>472</v>
      </c>
      <c r="Z2" s="183" t="s">
        <v>473</v>
      </c>
      <c r="AA2" s="183" t="s">
        <v>474</v>
      </c>
      <c r="AB2" s="183" t="s">
        <v>484</v>
      </c>
      <c r="AC2" s="183" t="s">
        <v>477</v>
      </c>
      <c r="AD2" s="239"/>
      <c r="AE2" s="183" t="s">
        <v>489</v>
      </c>
      <c r="AF2" s="183" t="s">
        <v>490</v>
      </c>
      <c r="AH2" s="183" t="s">
        <v>403</v>
      </c>
      <c r="AI2" s="183" t="s">
        <v>405</v>
      </c>
      <c r="AJ2" s="183" t="s">
        <v>406</v>
      </c>
      <c r="AK2" s="183" t="s">
        <v>407</v>
      </c>
      <c r="AL2" s="183" t="s">
        <v>403</v>
      </c>
      <c r="AM2" s="183" t="s">
        <v>405</v>
      </c>
      <c r="AN2" s="183" t="s">
        <v>491</v>
      </c>
      <c r="AO2" s="183" t="s">
        <v>492</v>
      </c>
      <c r="AP2" s="183" t="s">
        <v>493</v>
      </c>
      <c r="AQ2" s="183" t="s">
        <v>494</v>
      </c>
      <c r="AT2" s="183" t="s">
        <v>406</v>
      </c>
      <c r="AU2" s="183" t="s">
        <v>464</v>
      </c>
      <c r="AV2" s="183" t="s">
        <v>467</v>
      </c>
      <c r="AW2" s="183" t="s">
        <v>9</v>
      </c>
    </row>
    <row r="3" spans="1:49" x14ac:dyDescent="0.25">
      <c r="A3" t="s">
        <v>397</v>
      </c>
      <c r="L3" s="185">
        <f>'[1]3.1.3'!$Q$79/'[1]3.1.1'!$H$38</f>
        <v>3.4190728909792599E-2</v>
      </c>
      <c r="M3" s="185"/>
      <c r="AL3" s="238" t="s">
        <v>479</v>
      </c>
      <c r="AM3" s="238"/>
      <c r="AN3" s="238"/>
      <c r="AO3" s="238"/>
      <c r="AP3" s="28"/>
      <c r="AQ3" s="28"/>
    </row>
    <row r="5" spans="1:49" x14ac:dyDescent="0.25">
      <c r="A5" s="5" t="s">
        <v>17</v>
      </c>
      <c r="B5" s="27">
        <v>0</v>
      </c>
      <c r="C5" s="189">
        <f>B5*D5</f>
        <v>0</v>
      </c>
      <c r="D5" s="189">
        <f>'IoT2017'!C76</f>
        <v>33852</v>
      </c>
      <c r="E5" s="29">
        <f>SUM('IoT2016'!D84:F84)</f>
        <v>29606</v>
      </c>
      <c r="F5" s="29">
        <f>SUM('IoT2016'!D84:F84)-SUM('IoT2016'!D8:F10)</f>
        <v>25680.851000000002</v>
      </c>
      <c r="G5" s="29">
        <f>SUM('IoT2016'!D76:F76)</f>
        <v>4419</v>
      </c>
      <c r="H5" s="29">
        <f>SUM('IoT2016'!D51:F51)</f>
        <v>0</v>
      </c>
      <c r="I5" s="185">
        <f>H5/D5</f>
        <v>0</v>
      </c>
      <c r="J5" s="29">
        <f>SUM('IoT2016'!D83:F83)</f>
        <v>12064</v>
      </c>
      <c r="K5" s="29">
        <f>J5+H5</f>
        <v>12064</v>
      </c>
      <c r="L5" s="186">
        <f>L$3*J5</f>
        <v>412.47695356773789</v>
      </c>
      <c r="M5" s="186">
        <f>L5*5</f>
        <v>2062.3847678386896</v>
      </c>
      <c r="N5" s="29">
        <f>SUM('IoT2016'!D74:F74)</f>
        <v>517.60400000000345</v>
      </c>
      <c r="O5" s="29">
        <f>SUM('IoT2016'!D78:F78)</f>
        <v>-2285</v>
      </c>
      <c r="P5" s="185">
        <f>N5/E5</f>
        <v>1.7483077754509337E-2</v>
      </c>
      <c r="Q5" s="185">
        <f>N5/J5</f>
        <v>4.290484084880665E-2</v>
      </c>
      <c r="R5" s="185">
        <f>O5/E5</f>
        <v>-7.7180301290279002E-2</v>
      </c>
      <c r="S5" s="185">
        <f>O5/J5</f>
        <v>-0.18940649867374004</v>
      </c>
      <c r="T5" s="29">
        <f>SUM('IoT2016'!D79:F79)</f>
        <v>3428</v>
      </c>
      <c r="U5" s="29">
        <f>AA5+H5+T5/4+G5/5</f>
        <v>3010.819947324364</v>
      </c>
      <c r="V5" s="29">
        <f>J5-G5</f>
        <v>7645</v>
      </c>
      <c r="W5" s="29">
        <f>'BPETable 5'!E30</f>
        <v>484</v>
      </c>
      <c r="X5" s="29">
        <f>SUM('ASLTable 12'!B7:G7)+SUM('ASLTable 12'!R7:W7)</f>
        <v>89780</v>
      </c>
      <c r="Y5" s="29">
        <f>Y$22*V5/V$22</f>
        <v>2293.2826784477493</v>
      </c>
      <c r="Z5" s="27">
        <v>0.48</v>
      </c>
      <c r="AA5" s="189">
        <f>(Y5/100)*Debtburdenpercent!D4*12</f>
        <v>1270.0199473243636</v>
      </c>
      <c r="AB5" s="185">
        <f>AA5/D5</f>
        <v>3.7516836444652119E-2</v>
      </c>
      <c r="AC5" s="189">
        <f>B5*U5</f>
        <v>0</v>
      </c>
      <c r="AD5" s="185">
        <f>U5/D5</f>
        <v>8.8940681416884201E-2</v>
      </c>
      <c r="AE5" s="237">
        <f>12*5%/(2*AB5+AD5)</f>
        <v>3.659108782826022</v>
      </c>
      <c r="AF5" s="237">
        <f>12*10%/(AB5+AD5)</f>
        <v>9.4893527905073309</v>
      </c>
      <c r="AG5">
        <f>B5*E5</f>
        <v>0</v>
      </c>
      <c r="AH5" s="185">
        <f>('BPETable 5'!G43+'BPETable 5'!G44)/'BPETable 5'!G30</f>
        <v>0.10303854079887753</v>
      </c>
      <c r="AI5" s="188">
        <f>1-AH5</f>
        <v>0.89696145920112247</v>
      </c>
      <c r="AJ5" s="188">
        <f>B5*AI5</f>
        <v>0</v>
      </c>
      <c r="AK5">
        <f t="shared" ref="AK5:AK21" si="0">B5*D5*AI5</f>
        <v>0</v>
      </c>
      <c r="AL5" s="188">
        <f>AH5</f>
        <v>0.10303854079887753</v>
      </c>
      <c r="AM5" s="188">
        <f>AI5</f>
        <v>0.89696145920112247</v>
      </c>
      <c r="AN5" s="185">
        <f t="shared" ref="AN5:AN22" si="1">AO5/J5</f>
        <v>0</v>
      </c>
      <c r="AO5">
        <f t="shared" ref="AO5:AO21" si="2">AK5*K5/D5</f>
        <v>0</v>
      </c>
      <c r="AP5" s="185">
        <f t="shared" ref="AP5:AP22" si="3">AQ5/J5</f>
        <v>0</v>
      </c>
      <c r="AQ5">
        <f>AO5/AM5</f>
        <v>0</v>
      </c>
      <c r="AR5" s="185">
        <f>('BPETable 5'!E43+'BPETable 5'!E44)/'BPETable 5'!E30</f>
        <v>8.6776859504132234E-2</v>
      </c>
      <c r="AS5" s="188">
        <f>1-AR5</f>
        <v>0.91322314049586772</v>
      </c>
      <c r="AT5" s="188">
        <f t="shared" ref="AT5:AT21" si="4">B5*AS5</f>
        <v>0</v>
      </c>
      <c r="AU5">
        <f t="shared" ref="AU5:AU21" si="5">B5*W5*AI5</f>
        <v>0</v>
      </c>
      <c r="AV5" s="185">
        <f t="shared" ref="AV5:AV17" si="6">AW5/X5</f>
        <v>0</v>
      </c>
      <c r="AW5">
        <f>B5*X5</f>
        <v>0</v>
      </c>
    </row>
    <row r="6" spans="1:49" x14ac:dyDescent="0.25">
      <c r="A6" s="5" t="s">
        <v>18</v>
      </c>
      <c r="B6" s="27">
        <v>0.3</v>
      </c>
      <c r="C6" s="189">
        <f t="shared" ref="C6:C21" si="7">B6*D6</f>
        <v>221980.79999999999</v>
      </c>
      <c r="D6" s="189">
        <f>'IoT2017'!D76</f>
        <v>739936</v>
      </c>
      <c r="E6" s="29">
        <f>SUM('IoT2016'!G84:AC84)</f>
        <v>674365</v>
      </c>
      <c r="F6" s="29">
        <f>SUM('IoT2016'!G84:AC84)-SUM('IoT2016'!G11:AC33)</f>
        <v>496822.15577862621</v>
      </c>
      <c r="G6" s="29">
        <f>SUM('IoT2016'!G76:AC76)</f>
        <v>131004</v>
      </c>
      <c r="H6" s="29">
        <f>SUM('IoT2016'!G51:AC51)</f>
        <v>1588.998</v>
      </c>
      <c r="I6" s="185">
        <f t="shared" ref="I6:I22" si="8">H6/D6</f>
        <v>2.1474803226224971E-3</v>
      </c>
      <c r="J6" s="29">
        <f>SUM('IoT2016'!G83:AC83)</f>
        <v>242548</v>
      </c>
      <c r="K6" s="29">
        <f t="shared" ref="K6:K21" si="9">J6+H6</f>
        <v>244136.99799999999</v>
      </c>
      <c r="L6" s="186">
        <f t="shared" ref="L6:L21" si="10">L$3*J6</f>
        <v>8292.8929156123759</v>
      </c>
      <c r="M6" s="186">
        <f t="shared" ref="M6:M22" si="11">L6*5</f>
        <v>41464.464578061881</v>
      </c>
      <c r="N6" s="29">
        <f>SUM('IoT2016'!G74:AC74)</f>
        <v>5122.1887999998789</v>
      </c>
      <c r="O6" s="29">
        <f>SUM('IoT2016'!G78:AC78)</f>
        <v>5114</v>
      </c>
      <c r="P6" s="185">
        <f t="shared" ref="P6:P21" si="12">N6/E6</f>
        <v>7.5955733171203712E-3</v>
      </c>
      <c r="Q6" s="185">
        <f t="shared" ref="Q6:Q22" si="13">N6/J6</f>
        <v>2.1118247934428975E-2</v>
      </c>
      <c r="R6" s="185">
        <f t="shared" ref="R6:R21" si="14">O6/E6</f>
        <v>7.583430338169982E-3</v>
      </c>
      <c r="S6" s="185">
        <f t="shared" ref="S6:S22" si="15">O6/J6</f>
        <v>2.1084486369708264E-2</v>
      </c>
      <c r="T6" s="29">
        <f>SUM('IoT2016'!G79:AC79)</f>
        <v>48522</v>
      </c>
      <c r="U6" s="29">
        <f t="shared" ref="U6:U21" si="16">AA6+H6+T6/4+G6/5</f>
        <v>58450.462160150273</v>
      </c>
      <c r="V6" s="29">
        <f t="shared" ref="V6:V22" si="17">J6-G6</f>
        <v>111544</v>
      </c>
      <c r="W6" s="29">
        <f>('BPETable 5'!E48+'BPETable 5'!E66)</f>
        <v>3061</v>
      </c>
      <c r="X6" s="29">
        <f>SUM('ASLTable 12'!B8:G8)+SUM('ASLTable 12'!R8:W8)</f>
        <v>132210</v>
      </c>
      <c r="Y6" s="29">
        <f t="shared" ref="Y6:Y21" si="18">Y$22*V6/V$22</f>
        <v>33460.0291804808</v>
      </c>
      <c r="Z6" s="27">
        <v>0.37</v>
      </c>
      <c r="AA6" s="189">
        <f>(Y6/100)*Debtburdenpercent!D5*12</f>
        <v>18530.164160150271</v>
      </c>
      <c r="AB6" s="185">
        <f t="shared" ref="AB6:AB22" si="19">AA6/D6</f>
        <v>2.5042928253457421E-2</v>
      </c>
      <c r="AC6" s="189">
        <f t="shared" ref="AC6:AC22" si="20">B6*U6</f>
        <v>17535.138648045082</v>
      </c>
      <c r="AD6" s="185">
        <f t="shared" ref="AD6:AD22" si="21">U6/D6</f>
        <v>7.8993942935808331E-2</v>
      </c>
      <c r="AE6" s="237">
        <f t="shared" ref="AE6:AE21" si="22">12*5%/(2*AB6+AD6)</f>
        <v>4.6482873585981919</v>
      </c>
      <c r="AF6" s="237">
        <f t="shared" ref="AF6:AF21" si="23">12*10%/(AB6+AD6)</f>
        <v>11.534372249785738</v>
      </c>
      <c r="AG6">
        <f t="shared" ref="AG6:AG21" si="24">B6*E6</f>
        <v>202309.5</v>
      </c>
      <c r="AH6" s="185">
        <f>('BPETable 5'!G61+'BPETable 5'!G62+'BPETable 5'!G79+'BPETable 5'!G80)/('BPETable 5'!G48+'BPETable 5'!G66)</f>
        <v>0.695915409096592</v>
      </c>
      <c r="AI6" s="188">
        <f t="shared" ref="AI6:AI22" si="25">1-AH6</f>
        <v>0.304084590903408</v>
      </c>
      <c r="AJ6" s="188">
        <f t="shared" ref="AJ6:AJ21" si="26">B6*AI6</f>
        <v>9.1225377271022395E-2</v>
      </c>
      <c r="AK6">
        <f t="shared" si="0"/>
        <v>67500.940756411233</v>
      </c>
      <c r="AL6" s="188">
        <f t="shared" ref="AL6:AM22" si="27">AH6</f>
        <v>0.695915409096592</v>
      </c>
      <c r="AM6" s="188">
        <f t="shared" si="27"/>
        <v>0.304084590903408</v>
      </c>
      <c r="AN6" s="185">
        <f t="shared" si="1"/>
        <v>9.1823019560519331E-2</v>
      </c>
      <c r="AO6">
        <f t="shared" si="2"/>
        <v>22271.489748364842</v>
      </c>
      <c r="AP6" s="185">
        <f t="shared" si="3"/>
        <v>0.30196538169764336</v>
      </c>
      <c r="AQ6">
        <f t="shared" ref="AQ6:AQ21" si="28">AO6/AM6</f>
        <v>73241.099400000006</v>
      </c>
      <c r="AR6" s="185">
        <f>('BPETable 5'!E61+'BPETable 5'!E62+'BPETable 5'!E79+'BPETable 5'!E80)/('BPETable 5'!E48+'BPETable 5'!E66)</f>
        <v>0.45606011107481215</v>
      </c>
      <c r="AS6" s="188">
        <f t="shared" ref="AS6:AS22" si="29">1-AR6</f>
        <v>0.54393988892518785</v>
      </c>
      <c r="AT6" s="188">
        <f t="shared" si="4"/>
        <v>0.16318196667755636</v>
      </c>
      <c r="AU6">
        <f t="shared" si="5"/>
        <v>279.24087982659955</v>
      </c>
      <c r="AV6" s="185">
        <f t="shared" si="6"/>
        <v>0.3</v>
      </c>
      <c r="AW6">
        <f t="shared" ref="AW6:AW21" si="30">B6*X6</f>
        <v>39663</v>
      </c>
    </row>
    <row r="7" spans="1:49" x14ac:dyDescent="0.25">
      <c r="A7" s="5" t="s">
        <v>19</v>
      </c>
      <c r="B7" s="27">
        <v>0.5</v>
      </c>
      <c r="C7" s="189">
        <f t="shared" si="7"/>
        <v>146450.5</v>
      </c>
      <c r="D7" s="189">
        <f>'IoT2017'!E76</f>
        <v>292901</v>
      </c>
      <c r="E7" s="29">
        <f>'IoT2016'!AD84</f>
        <v>277313</v>
      </c>
      <c r="F7" s="29">
        <f>'IoT2016'!AD84-'IoT2016'!AD34</f>
        <v>193974.34400000001</v>
      </c>
      <c r="G7" s="29">
        <f>'IoT2016'!AD76</f>
        <v>48524</v>
      </c>
      <c r="H7" s="29">
        <f>'IoT2016'!AD51</f>
        <v>337.99799999999999</v>
      </c>
      <c r="I7" s="185">
        <f t="shared" si="8"/>
        <v>1.1539666986456175E-3</v>
      </c>
      <c r="J7" s="29">
        <f>'IoT2016'!AD83</f>
        <v>108281</v>
      </c>
      <c r="K7" s="29">
        <f t="shared" si="9"/>
        <v>108618.99800000001</v>
      </c>
      <c r="L7" s="186">
        <f t="shared" si="10"/>
        <v>3702.2063170812526</v>
      </c>
      <c r="M7" s="186">
        <f t="shared" si="11"/>
        <v>18511.031585406265</v>
      </c>
      <c r="N7" s="29">
        <f>'IoT2016'!AD74</f>
        <v>6155.0359999999637</v>
      </c>
      <c r="O7" s="29">
        <f>'IoT2016'!AD78</f>
        <v>1333</v>
      </c>
      <c r="P7" s="185">
        <f t="shared" si="12"/>
        <v>2.2195266720276236E-2</v>
      </c>
      <c r="Q7" s="185">
        <f t="shared" si="13"/>
        <v>5.684317654990223E-2</v>
      </c>
      <c r="R7" s="185">
        <f t="shared" si="14"/>
        <v>4.8068428093886693E-3</v>
      </c>
      <c r="S7" s="185">
        <f t="shared" si="15"/>
        <v>1.2310562333188647E-2</v>
      </c>
      <c r="T7" s="29">
        <f>'IoT2016'!AD79</f>
        <v>5126</v>
      </c>
      <c r="U7" s="29">
        <f t="shared" si="16"/>
        <v>21251.385245554215</v>
      </c>
      <c r="V7" s="29">
        <f t="shared" si="17"/>
        <v>59757</v>
      </c>
      <c r="W7" s="29">
        <f>'BPETable 5'!E84</f>
        <v>2217</v>
      </c>
      <c r="X7" s="29">
        <f>SUM('ASLTable 12'!B9:G9)+SUM('ASLTable 12'!R9:W9)</f>
        <v>282670</v>
      </c>
      <c r="Y7" s="29">
        <f t="shared" si="18"/>
        <v>17925.401310137626</v>
      </c>
      <c r="Z7" s="27">
        <v>0.42</v>
      </c>
      <c r="AA7" s="189">
        <f>(Y7/100)*Debtburdenpercent!D6*12</f>
        <v>9927.0872455542158</v>
      </c>
      <c r="AB7" s="185">
        <f t="shared" si="19"/>
        <v>3.3892295504468116E-2</v>
      </c>
      <c r="AC7" s="189">
        <f t="shared" si="20"/>
        <v>10625.692622777107</v>
      </c>
      <c r="AD7" s="185">
        <f t="shared" si="21"/>
        <v>7.2554840186801056E-2</v>
      </c>
      <c r="AE7" s="237">
        <f t="shared" si="22"/>
        <v>4.2753486663570337</v>
      </c>
      <c r="AF7" s="237">
        <f t="shared" si="23"/>
        <v>11.273201408447333</v>
      </c>
      <c r="AG7">
        <f t="shared" si="24"/>
        <v>138656.5</v>
      </c>
      <c r="AH7" s="185">
        <f>('BPETable 5'!G97+'BPETable 5'!G98)/'BPETable 5'!G84</f>
        <v>0.2502177865047997</v>
      </c>
      <c r="AI7" s="188">
        <f t="shared" si="25"/>
        <v>0.74978221349520036</v>
      </c>
      <c r="AJ7" s="188">
        <f t="shared" si="26"/>
        <v>0.37489110674760018</v>
      </c>
      <c r="AK7">
        <f t="shared" si="0"/>
        <v>109805.98005747884</v>
      </c>
      <c r="AL7" s="188">
        <f t="shared" si="27"/>
        <v>0.2502177865047997</v>
      </c>
      <c r="AM7" s="188">
        <f t="shared" si="27"/>
        <v>0.74978221349520036</v>
      </c>
      <c r="AN7" s="185">
        <f t="shared" si="1"/>
        <v>0.37606132538520493</v>
      </c>
      <c r="AO7">
        <f t="shared" si="2"/>
        <v>40720.296374035373</v>
      </c>
      <c r="AP7" s="185">
        <f t="shared" si="3"/>
        <v>0.50156074472899215</v>
      </c>
      <c r="AQ7">
        <f t="shared" si="28"/>
        <v>54309.499000000003</v>
      </c>
      <c r="AR7" s="185">
        <f>('BPETable 5'!E97+'BPETable 5'!E98)/'BPETable 5'!E84</f>
        <v>0.14388813712223725</v>
      </c>
      <c r="AS7" s="188">
        <f t="shared" si="29"/>
        <v>0.85611186287776275</v>
      </c>
      <c r="AT7" s="188">
        <f t="shared" si="4"/>
        <v>0.42805593143888138</v>
      </c>
      <c r="AU7">
        <f t="shared" si="5"/>
        <v>831.13358365942963</v>
      </c>
      <c r="AV7" s="185">
        <f t="shared" si="6"/>
        <v>0.5</v>
      </c>
      <c r="AW7">
        <f t="shared" si="30"/>
        <v>141335</v>
      </c>
    </row>
    <row r="8" spans="1:49" x14ac:dyDescent="0.25">
      <c r="A8" s="5" t="s">
        <v>20</v>
      </c>
      <c r="B8" s="27">
        <v>0.8</v>
      </c>
      <c r="C8" s="189">
        <f t="shared" si="7"/>
        <v>43489.298696986283</v>
      </c>
      <c r="D8" s="189">
        <f>'IoT2017'!F76*TotalTurnover!E8/SUM(TotalTurnover!E8:E12)</f>
        <v>54361.623371232847</v>
      </c>
      <c r="E8" s="29">
        <f>'IoT2016'!AE84</f>
        <v>52179</v>
      </c>
      <c r="F8" s="29">
        <f>'IoT2016'!AE84-'IoT2016'!AE35</f>
        <v>47090.002999999997</v>
      </c>
      <c r="G8" s="29">
        <f>'IoT2016'!AE76</f>
        <v>21419</v>
      </c>
      <c r="H8" s="29">
        <f>'IoT2016'!AE51</f>
        <v>534</v>
      </c>
      <c r="I8" s="185">
        <f t="shared" si="8"/>
        <v>9.8231062077256282E-3</v>
      </c>
      <c r="J8" s="29">
        <f>'IoT2016'!AE83</f>
        <v>29780</v>
      </c>
      <c r="K8" s="29">
        <f t="shared" si="9"/>
        <v>30314</v>
      </c>
      <c r="L8" s="186">
        <f t="shared" si="10"/>
        <v>1018.1999069336237</v>
      </c>
      <c r="M8" s="186">
        <f t="shared" si="11"/>
        <v>5090.999534668118</v>
      </c>
      <c r="N8" s="29">
        <f>'IoT2016'!AE74</f>
        <v>272.79400000000169</v>
      </c>
      <c r="O8" s="29">
        <f>'IoT2016'!AE78</f>
        <v>1011</v>
      </c>
      <c r="P8" s="185">
        <f t="shared" si="12"/>
        <v>5.2280419325782725E-3</v>
      </c>
      <c r="Q8" s="185">
        <f t="shared" si="13"/>
        <v>9.1603089321692973E-3</v>
      </c>
      <c r="R8" s="185">
        <f t="shared" si="14"/>
        <v>1.93756108779394E-2</v>
      </c>
      <c r="S8" s="185">
        <f t="shared" si="15"/>
        <v>3.394895903290799E-2</v>
      </c>
      <c r="T8" s="29">
        <f>'IoT2016'!AE79</f>
        <v>1693</v>
      </c>
      <c r="U8" s="29">
        <f t="shared" si="16"/>
        <v>6630.0149155760637</v>
      </c>
      <c r="V8" s="29">
        <f t="shared" si="17"/>
        <v>8361</v>
      </c>
      <c r="W8" s="29">
        <f>'BPETable 5'!E102*G8/SUM(G8:G10)</f>
        <v>903.08637149890228</v>
      </c>
      <c r="X8" s="29">
        <f>SUM('ASLTable 12'!B10:G10)+SUM('ASLTable 12'!R10:W10)</f>
        <v>57140</v>
      </c>
      <c r="Y8" s="29">
        <f t="shared" si="18"/>
        <v>2508.0623249838627</v>
      </c>
      <c r="Z8" s="27">
        <v>0.45</v>
      </c>
      <c r="AA8" s="189">
        <f>(Y8/100)*Debtburdenpercent!D7*12</f>
        <v>1388.9649155760633</v>
      </c>
      <c r="AB8" s="185">
        <f t="shared" si="19"/>
        <v>2.5550467948517473E-2</v>
      </c>
      <c r="AC8" s="189">
        <f t="shared" si="20"/>
        <v>5304.0119324608513</v>
      </c>
      <c r="AD8" s="185">
        <f t="shared" si="21"/>
        <v>0.12196131212454821</v>
      </c>
      <c r="AE8" s="237">
        <f t="shared" si="22"/>
        <v>3.4669606275146276</v>
      </c>
      <c r="AF8" s="237">
        <f t="shared" si="23"/>
        <v>8.1349435238705343</v>
      </c>
      <c r="AG8">
        <f t="shared" si="24"/>
        <v>41743.200000000004</v>
      </c>
      <c r="AH8" s="185">
        <f>SMEoutputshareOld!AB7/SMEoutputshareOld!AC7</f>
        <v>0.35082567352522931</v>
      </c>
      <c r="AI8" s="188">
        <f t="shared" si="25"/>
        <v>0.64917432647477069</v>
      </c>
      <c r="AJ8" s="188">
        <f t="shared" si="26"/>
        <v>0.51933946117981655</v>
      </c>
      <c r="AK8">
        <f t="shared" si="0"/>
        <v>28232.136190476194</v>
      </c>
      <c r="AL8" s="188">
        <f t="shared" si="27"/>
        <v>0.35082567352522931</v>
      </c>
      <c r="AM8" s="188">
        <f t="shared" si="27"/>
        <v>0.64917432647477069</v>
      </c>
      <c r="AN8" s="185">
        <f t="shared" si="1"/>
        <v>0.52865199550721842</v>
      </c>
      <c r="AO8">
        <f t="shared" si="2"/>
        <v>15743.256426204964</v>
      </c>
      <c r="AP8" s="185">
        <f t="shared" si="3"/>
        <v>0.81434519811954353</v>
      </c>
      <c r="AQ8">
        <f t="shared" si="28"/>
        <v>24251.200000000008</v>
      </c>
      <c r="AR8" s="185">
        <f>SMEoutputshareOld!AB7/SMEoutputshareOld!AC7</f>
        <v>0.35082567352522931</v>
      </c>
      <c r="AS8" s="188">
        <f t="shared" si="29"/>
        <v>0.64917432647477069</v>
      </c>
      <c r="AT8" s="188">
        <f t="shared" si="4"/>
        <v>0.51933946117981655</v>
      </c>
      <c r="AU8">
        <f t="shared" si="5"/>
        <v>469.00838957307559</v>
      </c>
      <c r="AV8" s="185">
        <f t="shared" si="6"/>
        <v>0.8</v>
      </c>
      <c r="AW8">
        <f t="shared" si="30"/>
        <v>45712</v>
      </c>
    </row>
    <row r="9" spans="1:49" x14ac:dyDescent="0.25">
      <c r="A9" s="5" t="s">
        <v>21</v>
      </c>
      <c r="B9" s="27">
        <v>0.25</v>
      </c>
      <c r="C9" s="189">
        <f t="shared" si="7"/>
        <v>31373.654654196245</v>
      </c>
      <c r="D9" s="189">
        <f>'IoT2017'!F76*TotalTurnover!E9/SUM(TotalTurnover!E8:E12)</f>
        <v>125494.61861678498</v>
      </c>
      <c r="E9" s="29">
        <f>'IoT2016'!AF84</f>
        <v>120456</v>
      </c>
      <c r="F9" s="29">
        <f>'IoT2016'!AF84-'IoT2016'!AF36</f>
        <v>118561.997</v>
      </c>
      <c r="G9" s="29">
        <f>'IoT2016'!AF76</f>
        <v>42502</v>
      </c>
      <c r="H9" s="29">
        <f>'IoT2016'!AF51</f>
        <v>2916.998</v>
      </c>
      <c r="I9" s="185">
        <f t="shared" si="8"/>
        <v>2.3244008644764707E-2</v>
      </c>
      <c r="J9" s="29">
        <f>'IoT2016'!AF83</f>
        <v>62376</v>
      </c>
      <c r="K9" s="29">
        <f t="shared" si="9"/>
        <v>65292.998</v>
      </c>
      <c r="L9" s="186">
        <f t="shared" si="10"/>
        <v>2132.6809064772233</v>
      </c>
      <c r="M9" s="186">
        <f t="shared" si="11"/>
        <v>10663.404532386117</v>
      </c>
      <c r="N9" s="29">
        <f>'IoT2016'!AF74</f>
        <v>1712.7709999999929</v>
      </c>
      <c r="O9" s="29">
        <f>'IoT2016'!AF78</f>
        <v>1599</v>
      </c>
      <c r="P9" s="185">
        <f t="shared" si="12"/>
        <v>1.4219059241548723E-2</v>
      </c>
      <c r="Q9" s="185">
        <f t="shared" si="13"/>
        <v>2.7458814287546377E-2</v>
      </c>
      <c r="R9" s="185">
        <f t="shared" si="14"/>
        <v>1.3274556684598525E-2</v>
      </c>
      <c r="S9" s="185">
        <f t="shared" si="15"/>
        <v>2.5634859561369759E-2</v>
      </c>
      <c r="T9" s="29">
        <f>'IoT2016'!AF79</f>
        <v>5506</v>
      </c>
      <c r="U9" s="29">
        <f t="shared" si="16"/>
        <v>16095.45149027134</v>
      </c>
      <c r="V9" s="29">
        <f t="shared" si="17"/>
        <v>19874</v>
      </c>
      <c r="W9" s="29">
        <f>'BPETable 5'!E102*G9/SUM(G8:G10)</f>
        <v>1792.0060208901602</v>
      </c>
      <c r="X9" s="29">
        <f>SUM('ASLTable 12'!B11:G11)+SUM('ASLTable 12'!R11:W11)</f>
        <v>91970</v>
      </c>
      <c r="Y9" s="29">
        <f t="shared" si="18"/>
        <v>5961.6350492440242</v>
      </c>
      <c r="Z9" s="27">
        <v>0.45</v>
      </c>
      <c r="AA9" s="189">
        <f>(Y9/100)*Debtburdenpercent!D8*12</f>
        <v>3301.5534902713407</v>
      </c>
      <c r="AB9" s="185">
        <f t="shared" si="19"/>
        <v>2.6308327214835298E-2</v>
      </c>
      <c r="AC9" s="189">
        <f t="shared" si="20"/>
        <v>4023.862872567835</v>
      </c>
      <c r="AD9" s="185">
        <f t="shared" si="21"/>
        <v>0.12825610904815773</v>
      </c>
      <c r="AE9" s="237">
        <f t="shared" si="22"/>
        <v>3.3172490344216423</v>
      </c>
      <c r="AF9" s="237">
        <f t="shared" si="23"/>
        <v>7.7637523159479409</v>
      </c>
      <c r="AG9">
        <f t="shared" si="24"/>
        <v>30114</v>
      </c>
      <c r="AH9" s="185">
        <f>SMEoutputshareOld!AB8/SMEoutputshareOld!AC8</f>
        <v>0.40669644646703135</v>
      </c>
      <c r="AI9" s="188">
        <f t="shared" si="25"/>
        <v>0.59330355353296871</v>
      </c>
      <c r="AJ9" s="188">
        <f t="shared" si="26"/>
        <v>0.14832588838324218</v>
      </c>
      <c r="AK9">
        <f t="shared" si="0"/>
        <v>18614.100793650796</v>
      </c>
      <c r="AL9" s="188">
        <f t="shared" si="27"/>
        <v>0.40669644646703135</v>
      </c>
      <c r="AM9" s="188">
        <f t="shared" si="27"/>
        <v>0.59330355353296871</v>
      </c>
      <c r="AN9" s="185">
        <f t="shared" si="1"/>
        <v>0.15526231136262753</v>
      </c>
      <c r="AO9">
        <f t="shared" si="2"/>
        <v>9684.6419335552546</v>
      </c>
      <c r="AP9" s="185">
        <f t="shared" si="3"/>
        <v>0.26169118731563423</v>
      </c>
      <c r="AQ9">
        <f t="shared" si="28"/>
        <v>16323.2495</v>
      </c>
      <c r="AR9" s="185">
        <f>SMEoutputshareOld!AB8/SMEoutputshareOld!AC8</f>
        <v>0.40669644646703135</v>
      </c>
      <c r="AS9" s="188">
        <f t="shared" si="29"/>
        <v>0.59330355353296871</v>
      </c>
      <c r="AT9" s="188">
        <f t="shared" si="4"/>
        <v>0.14832588838324218</v>
      </c>
      <c r="AU9">
        <f t="shared" si="5"/>
        <v>265.80088503665183</v>
      </c>
      <c r="AV9" s="185">
        <f t="shared" si="6"/>
        <v>0.25</v>
      </c>
      <c r="AW9">
        <f t="shared" si="30"/>
        <v>22992.5</v>
      </c>
    </row>
    <row r="10" spans="1:49" x14ac:dyDescent="0.25">
      <c r="A10" s="5" t="s">
        <v>22</v>
      </c>
      <c r="B10" s="27">
        <v>0.4</v>
      </c>
      <c r="C10" s="189">
        <f t="shared" si="7"/>
        <v>62097.624409596028</v>
      </c>
      <c r="D10" s="189">
        <f>'IoT2017'!F76*TotalTurnover!E10/SUM(TotalTurnover!E8:E12)</f>
        <v>155244.06102399007</v>
      </c>
      <c r="E10" s="29">
        <f>'IoT2016'!AG84</f>
        <v>149011</v>
      </c>
      <c r="F10" s="29">
        <f>'IoT2016'!AG84-'IoT2016'!AG37</f>
        <v>148561.99600000001</v>
      </c>
      <c r="G10" s="29">
        <f>'IoT2016'!AG76</f>
        <v>56327</v>
      </c>
      <c r="H10" s="29">
        <f>'IoT2016'!AG51</f>
        <v>4409.9989999999998</v>
      </c>
      <c r="I10" s="185">
        <f t="shared" si="8"/>
        <v>2.8406877344689642E-2</v>
      </c>
      <c r="J10" s="29">
        <f>'IoT2016'!AG83</f>
        <v>93802</v>
      </c>
      <c r="K10" s="29">
        <f t="shared" si="9"/>
        <v>98211.998999999996</v>
      </c>
      <c r="L10" s="186">
        <f t="shared" si="10"/>
        <v>3207.1587531963655</v>
      </c>
      <c r="M10" s="186">
        <f t="shared" si="11"/>
        <v>16035.793765981827</v>
      </c>
      <c r="N10" s="29">
        <f>'IoT2016'!AG74</f>
        <v>781.31399999999849</v>
      </c>
      <c r="O10" s="29">
        <f>'IoT2016'!AG78</f>
        <v>7173</v>
      </c>
      <c r="P10" s="185">
        <f t="shared" si="12"/>
        <v>5.2433310292528635E-3</v>
      </c>
      <c r="Q10" s="185">
        <f t="shared" si="13"/>
        <v>8.329395961706558E-3</v>
      </c>
      <c r="R10" s="185">
        <f t="shared" si="14"/>
        <v>4.8137385830576265E-2</v>
      </c>
      <c r="S10" s="185">
        <f t="shared" si="15"/>
        <v>7.6469584870258636E-2</v>
      </c>
      <c r="T10" s="29">
        <f>'IoT2016'!AG79</f>
        <v>11350</v>
      </c>
      <c r="U10" s="29">
        <f t="shared" si="16"/>
        <v>24738.405543620735</v>
      </c>
      <c r="V10" s="29">
        <f t="shared" si="17"/>
        <v>37475</v>
      </c>
      <c r="W10" s="29">
        <f>'BPETable 5'!E102*G10/SUM(G8:G10)</f>
        <v>2374.9076076109372</v>
      </c>
      <c r="X10" s="29">
        <f>SUM('ASLTable 12'!B12:G12)+SUM('ASLTable 12'!R12:W12)</f>
        <v>163260</v>
      </c>
      <c r="Y10" s="29">
        <f t="shared" si="18"/>
        <v>11241.434712207902</v>
      </c>
      <c r="Z10" s="27">
        <v>0.45</v>
      </c>
      <c r="AA10" s="189">
        <f>(Y10/100)*Debtburdenpercent!D9*12</f>
        <v>6225.506543620736</v>
      </c>
      <c r="AB10" s="185">
        <f t="shared" si="19"/>
        <v>4.0101415168846299E-2</v>
      </c>
      <c r="AC10" s="189">
        <f t="shared" si="20"/>
        <v>9895.3622174482953</v>
      </c>
      <c r="AD10" s="185">
        <f t="shared" si="21"/>
        <v>0.1593517032500063</v>
      </c>
      <c r="AE10" s="237">
        <f t="shared" si="22"/>
        <v>2.504648904005589</v>
      </c>
      <c r="AF10" s="237">
        <f t="shared" si="23"/>
        <v>6.0164514323611318</v>
      </c>
      <c r="AG10">
        <f t="shared" si="24"/>
        <v>59604.4</v>
      </c>
      <c r="AH10" s="185">
        <f>SMEoutputshareOld!AB9/SMEoutputshareOld!AC9</f>
        <v>0.21531768594487827</v>
      </c>
      <c r="AI10" s="188">
        <f t="shared" si="25"/>
        <v>0.78468231405512179</v>
      </c>
      <c r="AJ10" s="188">
        <f t="shared" si="26"/>
        <v>0.31387292562204872</v>
      </c>
      <c r="AK10">
        <f t="shared" si="0"/>
        <v>48726.907619047626</v>
      </c>
      <c r="AL10" s="188">
        <f t="shared" si="27"/>
        <v>0.21531768594487827</v>
      </c>
      <c r="AM10" s="188">
        <f t="shared" si="27"/>
        <v>0.78468231405512179</v>
      </c>
      <c r="AN10" s="185">
        <f t="shared" si="1"/>
        <v>0.32862931981535276</v>
      </c>
      <c r="AO10">
        <f t="shared" si="2"/>
        <v>30826.087457319722</v>
      </c>
      <c r="AP10" s="185">
        <f t="shared" si="3"/>
        <v>0.41880556491332804</v>
      </c>
      <c r="AQ10">
        <f t="shared" si="28"/>
        <v>39284.799599999998</v>
      </c>
      <c r="AR10" s="185">
        <f>SMEoutputshareOld!AB9/SMEoutputshareOld!AC9</f>
        <v>0.21531768594487827</v>
      </c>
      <c r="AS10" s="188">
        <f t="shared" si="29"/>
        <v>0.78468231405512179</v>
      </c>
      <c r="AT10" s="188">
        <f t="shared" si="4"/>
        <v>0.31387292562204872</v>
      </c>
      <c r="AU10">
        <f t="shared" si="5"/>
        <v>745.41919888290533</v>
      </c>
      <c r="AV10" s="185">
        <f t="shared" si="6"/>
        <v>0.4</v>
      </c>
      <c r="AW10">
        <f t="shared" si="30"/>
        <v>65304</v>
      </c>
    </row>
    <row r="11" spans="1:49" x14ac:dyDescent="0.25">
      <c r="A11" s="5" t="s">
        <v>23</v>
      </c>
      <c r="B11" s="27">
        <v>0.5</v>
      </c>
      <c r="C11" s="189">
        <f t="shared" si="7"/>
        <v>87002.14274149148</v>
      </c>
      <c r="D11" s="189">
        <f>'IoT2017'!F76*TotalTurnover!E11/SUM(TotalTurnover!E8:E12)</f>
        <v>174004.28548298296</v>
      </c>
      <c r="E11" s="29">
        <f>SUM('IoT2016'!AH84:AL84)</f>
        <v>167018</v>
      </c>
      <c r="F11" s="29">
        <f>SUM('IoT2016'!AH84:AL84)-SUM('IoT2016'!AH38:AL42)</f>
        <v>137752.79699999999</v>
      </c>
      <c r="G11" s="29">
        <f>SUM('IoT2016'!AH76:AL76)</f>
        <v>53190</v>
      </c>
      <c r="H11" s="29">
        <f>SUM('IoT2016'!AH51:AL51)</f>
        <v>2195.9970000000003</v>
      </c>
      <c r="I11" s="185">
        <f t="shared" si="8"/>
        <v>1.2620361584225243E-2</v>
      </c>
      <c r="J11" s="29">
        <f>SUM('IoT2016'!AH83:AL83)</f>
        <v>74244</v>
      </c>
      <c r="K11" s="29">
        <f t="shared" si="9"/>
        <v>76439.997000000003</v>
      </c>
      <c r="L11" s="186">
        <f t="shared" si="10"/>
        <v>2538.4564771786418</v>
      </c>
      <c r="M11" s="186">
        <f t="shared" si="11"/>
        <v>12692.28238589321</v>
      </c>
      <c r="N11" s="29">
        <f>SUM('IoT2016'!AH74:AL74)</f>
        <v>5213.3930000000173</v>
      </c>
      <c r="O11" s="29">
        <f>SUM('IoT2016'!AH78:AL78)</f>
        <v>1781</v>
      </c>
      <c r="P11" s="185">
        <f t="shared" si="12"/>
        <v>3.1214557712342487E-2</v>
      </c>
      <c r="Q11" s="185">
        <f t="shared" si="13"/>
        <v>7.0219721458973344E-2</v>
      </c>
      <c r="R11" s="185">
        <f t="shared" si="14"/>
        <v>1.0663521297105702E-2</v>
      </c>
      <c r="S11" s="185">
        <f t="shared" si="15"/>
        <v>2.3988470448790475E-2</v>
      </c>
      <c r="T11" s="29">
        <f>SUM('IoT2016'!AH79:AL79)</f>
        <v>17521</v>
      </c>
      <c r="U11" s="29">
        <f t="shared" si="16"/>
        <v>20711.827113926378</v>
      </c>
      <c r="V11" s="29">
        <f t="shared" si="17"/>
        <v>21054</v>
      </c>
      <c r="W11" s="29">
        <f>'BPETable 5'!E120</f>
        <v>1577</v>
      </c>
      <c r="X11" s="29">
        <f>SUM('ASLTable 12'!B13:G13)+SUM('ASLTable 12'!R13:W13)</f>
        <v>87820</v>
      </c>
      <c r="Y11" s="29">
        <f t="shared" si="18"/>
        <v>6315.6015058258881</v>
      </c>
      <c r="Z11" s="27">
        <v>0.38</v>
      </c>
      <c r="AA11" s="189">
        <f>(Y11/100)*Debtburdenpercent!D10*12</f>
        <v>3497.5801139263767</v>
      </c>
      <c r="AB11" s="185">
        <f t="shared" si="19"/>
        <v>2.010054007703407E-2</v>
      </c>
      <c r="AC11" s="189">
        <f t="shared" si="20"/>
        <v>10355.913556963189</v>
      </c>
      <c r="AD11" s="185">
        <f t="shared" si="21"/>
        <v>0.11903055753159554</v>
      </c>
      <c r="AE11" s="237">
        <f t="shared" si="22"/>
        <v>3.7680953905934782</v>
      </c>
      <c r="AF11" s="237">
        <f t="shared" si="23"/>
        <v>8.6249589101607889</v>
      </c>
      <c r="AG11">
        <f t="shared" si="24"/>
        <v>83509</v>
      </c>
      <c r="AH11" s="185">
        <f>('BPETable 5'!G133+'BPETable 5'!G134)/'BPETable 5'!G120</f>
        <v>0.55718577276877312</v>
      </c>
      <c r="AI11" s="188">
        <f t="shared" si="25"/>
        <v>0.44281422723122688</v>
      </c>
      <c r="AJ11" s="188">
        <f t="shared" si="26"/>
        <v>0.22140711361561344</v>
      </c>
      <c r="AK11">
        <f t="shared" si="0"/>
        <v>38525.786605534442</v>
      </c>
      <c r="AL11" s="188">
        <f t="shared" si="27"/>
        <v>0.55718577276877312</v>
      </c>
      <c r="AM11" s="188">
        <f t="shared" si="27"/>
        <v>0.44281422723122688</v>
      </c>
      <c r="AN11" s="185">
        <f t="shared" si="1"/>
        <v>0.22795591698394685</v>
      </c>
      <c r="AO11">
        <f t="shared" si="2"/>
        <v>16924.35910055615</v>
      </c>
      <c r="AP11" s="185">
        <f t="shared" si="3"/>
        <v>0.51478905366090189</v>
      </c>
      <c r="AQ11">
        <f t="shared" si="28"/>
        <v>38219.998500000002</v>
      </c>
      <c r="AR11" s="185">
        <f>('BPETable 5'!E133+'BPETable 5'!E134)/'BPETable 5'!E120</f>
        <v>0.50538998097653776</v>
      </c>
      <c r="AS11" s="188">
        <f t="shared" si="29"/>
        <v>0.49461001902346224</v>
      </c>
      <c r="AT11" s="188">
        <f t="shared" si="4"/>
        <v>0.24730500951173112</v>
      </c>
      <c r="AU11">
        <f t="shared" si="5"/>
        <v>349.15901817182237</v>
      </c>
      <c r="AV11" s="185">
        <f t="shared" si="6"/>
        <v>0.5</v>
      </c>
      <c r="AW11">
        <f t="shared" si="30"/>
        <v>43910</v>
      </c>
    </row>
    <row r="12" spans="1:49" x14ac:dyDescent="0.25">
      <c r="A12" s="5" t="s">
        <v>24</v>
      </c>
      <c r="B12" s="27">
        <v>0.95</v>
      </c>
      <c r="C12" s="189">
        <f t="shared" si="7"/>
        <v>93400.590929758691</v>
      </c>
      <c r="D12" s="189">
        <f>'IoT2017'!F76*TotalTurnover!E12/SUM(TotalTurnover!E8:E12)</f>
        <v>98316.41150500915</v>
      </c>
      <c r="E12" s="29">
        <f>'IoT2016'!AM84</f>
        <v>94369</v>
      </c>
      <c r="F12" s="29">
        <f>'IoT2016'!AM84-'IoT2016'!AM43</f>
        <v>91923.004000000001</v>
      </c>
      <c r="G12" s="29">
        <f>'IoT2016'!AM76</f>
        <v>34832</v>
      </c>
      <c r="H12" s="29">
        <f>'IoT2016'!AM51</f>
        <v>2942.9989999999998</v>
      </c>
      <c r="I12" s="185">
        <f t="shared" si="8"/>
        <v>2.9933954616010942E-2</v>
      </c>
      <c r="J12" s="29">
        <f>'IoT2016'!AM83</f>
        <v>50023</v>
      </c>
      <c r="K12" s="29">
        <f t="shared" si="9"/>
        <v>52965.998999999996</v>
      </c>
      <c r="L12" s="186">
        <f t="shared" si="10"/>
        <v>1710.3228322545551</v>
      </c>
      <c r="M12" s="186">
        <f t="shared" si="11"/>
        <v>8551.6141612727752</v>
      </c>
      <c r="N12" s="29">
        <f>'IoT2016'!AM74</f>
        <v>3085.112000000001</v>
      </c>
      <c r="O12" s="29">
        <f>'IoT2016'!AM78</f>
        <v>2812</v>
      </c>
      <c r="P12" s="185">
        <f t="shared" si="12"/>
        <v>3.2692006909048534E-2</v>
      </c>
      <c r="Q12" s="185">
        <f t="shared" si="13"/>
        <v>6.1673870019790918E-2</v>
      </c>
      <c r="R12" s="185">
        <f t="shared" si="14"/>
        <v>2.9797920927423199E-2</v>
      </c>
      <c r="S12" s="185">
        <f t="shared" si="15"/>
        <v>5.6214141494912342E-2</v>
      </c>
      <c r="T12" s="29">
        <f>'IoT2016'!AM79</f>
        <v>5334</v>
      </c>
      <c r="U12" s="29">
        <f t="shared" si="16"/>
        <v>13766.492593172585</v>
      </c>
      <c r="V12" s="29">
        <f t="shared" si="17"/>
        <v>15191</v>
      </c>
      <c r="W12" s="29">
        <f>'BPETable 5'!E138</f>
        <v>2390</v>
      </c>
      <c r="X12" s="29">
        <f>SUM('ASLTable 12'!B14:G14)+SUM('ASLTable 12'!R14:W14)</f>
        <v>118545</v>
      </c>
      <c r="Y12" s="29">
        <f t="shared" si="18"/>
        <v>4556.8681711314266</v>
      </c>
      <c r="Z12" s="27">
        <v>0.42</v>
      </c>
      <c r="AA12" s="189">
        <f>(Y12/100)*Debtburdenpercent!D11*12</f>
        <v>2523.5935931725844</v>
      </c>
      <c r="AB12" s="185">
        <f t="shared" si="19"/>
        <v>2.5668080786736294E-2</v>
      </c>
      <c r="AC12" s="189">
        <f t="shared" si="20"/>
        <v>13078.167963513955</v>
      </c>
      <c r="AD12" s="185">
        <f t="shared" si="21"/>
        <v>0.14002232569758907</v>
      </c>
      <c r="AE12" s="237">
        <f t="shared" si="22"/>
        <v>3.1354762914178593</v>
      </c>
      <c r="AF12" s="237">
        <f t="shared" si="23"/>
        <v>7.2424229348095812</v>
      </c>
      <c r="AG12">
        <f t="shared" si="24"/>
        <v>89650.55</v>
      </c>
      <c r="AH12" s="185">
        <f>('BPETable 5'!G151+'BPETable 5'!G152)/'BPETable 5'!G138</f>
        <v>0.45066388725245843</v>
      </c>
      <c r="AI12" s="188">
        <f t="shared" si="25"/>
        <v>0.54933611274754157</v>
      </c>
      <c r="AJ12" s="188">
        <f t="shared" si="26"/>
        <v>0.52186930711016444</v>
      </c>
      <c r="AK12">
        <f t="shared" si="0"/>
        <v>51308.317549676933</v>
      </c>
      <c r="AL12" s="188">
        <f t="shared" si="27"/>
        <v>0.45066388725245843</v>
      </c>
      <c r="AM12" s="188">
        <f t="shared" si="27"/>
        <v>0.54933611274754157</v>
      </c>
      <c r="AN12" s="185">
        <f t="shared" si="1"/>
        <v>0.55257240066624691</v>
      </c>
      <c r="AO12">
        <f t="shared" si="2"/>
        <v>27641.329198527666</v>
      </c>
      <c r="AP12" s="185">
        <f t="shared" si="3"/>
        <v>1.0058912710153329</v>
      </c>
      <c r="AQ12">
        <f t="shared" si="28"/>
        <v>50317.699050000003</v>
      </c>
      <c r="AR12" s="185">
        <f>('BPETable 5'!E151+'BPETable 5'!E152)/'BPETable 5'!E138</f>
        <v>0.40418410041841002</v>
      </c>
      <c r="AS12" s="188">
        <f t="shared" si="29"/>
        <v>0.59581589958158998</v>
      </c>
      <c r="AT12" s="188">
        <f t="shared" si="4"/>
        <v>0.56602510460251043</v>
      </c>
      <c r="AU12">
        <f t="shared" si="5"/>
        <v>1247.2676439932932</v>
      </c>
      <c r="AV12" s="185">
        <f t="shared" si="6"/>
        <v>0.95</v>
      </c>
      <c r="AW12">
        <f t="shared" si="30"/>
        <v>112617.75</v>
      </c>
    </row>
    <row r="13" spans="1:49" x14ac:dyDescent="0.25">
      <c r="A13" s="5" t="s">
        <v>25</v>
      </c>
      <c r="B13" s="27">
        <v>0.05</v>
      </c>
      <c r="C13" s="189">
        <f t="shared" si="7"/>
        <v>10865.85</v>
      </c>
      <c r="D13" s="189">
        <f>'IoT2017'!G76</f>
        <v>217317</v>
      </c>
      <c r="E13" s="29">
        <f>SUM('IoT2016'!AN84:AQ84)</f>
        <v>198242</v>
      </c>
      <c r="F13" s="29">
        <f>SUM('IoT2016'!AN84:AQ84)-SUM('IoT2016'!AN44:AQ47)</f>
        <v>179221.85399999999</v>
      </c>
      <c r="G13" s="29">
        <f>SUM('IoT2016'!AN76:AQ76)</f>
        <v>68693</v>
      </c>
      <c r="H13" s="29">
        <f>SUM('IoT2016'!AN51:AQ51)</f>
        <v>3526.9960000000001</v>
      </c>
      <c r="I13" s="185">
        <f t="shared" si="8"/>
        <v>1.6229728921345315E-2</v>
      </c>
      <c r="J13" s="29">
        <f>SUM('IoT2016'!AN83:AQ83)</f>
        <v>117227</v>
      </c>
      <c r="K13" s="29">
        <f t="shared" si="9"/>
        <v>120753.996</v>
      </c>
      <c r="L13" s="186">
        <f t="shared" si="10"/>
        <v>4008.0765779082571</v>
      </c>
      <c r="M13" s="186">
        <f t="shared" si="11"/>
        <v>20040.382889541284</v>
      </c>
      <c r="N13" s="29">
        <f>SUM('IoT2016'!AN74:AQ74)</f>
        <v>215.16999999999916</v>
      </c>
      <c r="O13" s="29">
        <f>SUM('IoT2016'!AN78:AQ78)</f>
        <v>489</v>
      </c>
      <c r="P13" s="185">
        <f t="shared" si="12"/>
        <v>1.0853905832265572E-3</v>
      </c>
      <c r="Q13" s="185">
        <f t="shared" si="13"/>
        <v>1.8354986479223998E-3</v>
      </c>
      <c r="R13" s="185">
        <f t="shared" si="14"/>
        <v>2.4666821359752224E-3</v>
      </c>
      <c r="S13" s="185">
        <f t="shared" si="15"/>
        <v>4.1713939621418278E-3</v>
      </c>
      <c r="T13" s="29">
        <f>SUM('IoT2016'!AN79:AQ79)</f>
        <v>21081</v>
      </c>
      <c r="U13" s="29">
        <f t="shared" si="16"/>
        <v>30598.520705486022</v>
      </c>
      <c r="V13" s="29">
        <f t="shared" si="17"/>
        <v>48534</v>
      </c>
      <c r="W13" s="29">
        <f>'BPETable 5'!E156</f>
        <v>1413</v>
      </c>
      <c r="X13" s="29">
        <f>SUM('ASLTable 12'!B15:G15)+SUM('ASLTable 12'!R15:W15)</f>
        <v>217755</v>
      </c>
      <c r="Y13" s="29">
        <f t="shared" si="18"/>
        <v>14558.820342156057</v>
      </c>
      <c r="Z13" s="27">
        <v>0.34</v>
      </c>
      <c r="AA13" s="189">
        <f>(Y13/100)*Debtburdenpercent!D12*12</f>
        <v>8062.6747054860243</v>
      </c>
      <c r="AB13" s="185">
        <f t="shared" si="19"/>
        <v>3.7100984761827306E-2</v>
      </c>
      <c r="AC13" s="189">
        <f t="shared" si="20"/>
        <v>1529.9260352743013</v>
      </c>
      <c r="AD13" s="185">
        <f t="shared" si="21"/>
        <v>0.14080132113680027</v>
      </c>
      <c r="AE13" s="237">
        <f t="shared" si="22"/>
        <v>2.7906549623352204</v>
      </c>
      <c r="AF13" s="237">
        <f t="shared" si="23"/>
        <v>6.7452751325426048</v>
      </c>
      <c r="AG13">
        <f t="shared" si="24"/>
        <v>9912.1</v>
      </c>
      <c r="AH13" s="185">
        <f>('BPETable 5'!G169+'BPETable 5'!G170)/'BPETable 5'!G156</f>
        <v>0.54070856281652058</v>
      </c>
      <c r="AI13" s="188">
        <f t="shared" si="25"/>
        <v>0.45929143718347942</v>
      </c>
      <c r="AJ13" s="188">
        <f t="shared" si="26"/>
        <v>2.2964571859173971E-2</v>
      </c>
      <c r="AK13">
        <f t="shared" si="0"/>
        <v>4990.5918627201099</v>
      </c>
      <c r="AL13" s="188">
        <f t="shared" si="27"/>
        <v>0.54070856281652058</v>
      </c>
      <c r="AM13" s="188">
        <f t="shared" si="27"/>
        <v>0.45929143718347942</v>
      </c>
      <c r="AN13" s="185">
        <f t="shared" si="1"/>
        <v>2.3655504435193316E-2</v>
      </c>
      <c r="AO13">
        <f t="shared" si="2"/>
        <v>2773.0638184244067</v>
      </c>
      <c r="AP13" s="185">
        <f t="shared" si="3"/>
        <v>5.1504344562259559E-2</v>
      </c>
      <c r="AQ13">
        <f t="shared" si="28"/>
        <v>6037.6998000000012</v>
      </c>
      <c r="AR13" s="185">
        <f>('BPETable 5'!E169+'BPETable 5'!E170)/'BPETable 5'!E156</f>
        <v>0.36447275300778487</v>
      </c>
      <c r="AS13" s="188">
        <f t="shared" si="29"/>
        <v>0.63552724699221508</v>
      </c>
      <c r="AT13" s="188">
        <f t="shared" si="4"/>
        <v>3.1776362349610753E-2</v>
      </c>
      <c r="AU13">
        <f t="shared" si="5"/>
        <v>32.448940037012825</v>
      </c>
      <c r="AV13" s="185">
        <f t="shared" si="6"/>
        <v>0.05</v>
      </c>
      <c r="AW13">
        <f t="shared" si="30"/>
        <v>10887.75</v>
      </c>
    </row>
    <row r="14" spans="1:49" x14ac:dyDescent="0.25">
      <c r="A14" s="5" t="s">
        <v>26</v>
      </c>
      <c r="B14" s="27">
        <v>0.05</v>
      </c>
      <c r="C14" s="189">
        <f t="shared" si="7"/>
        <v>13934.800000000001</v>
      </c>
      <c r="D14" s="189">
        <f>'IoT2017'!H76</f>
        <v>278696</v>
      </c>
      <c r="E14" s="29">
        <f>SUM('IoT2016'!AR84:AT84)</f>
        <v>270560</v>
      </c>
      <c r="F14" s="29">
        <f>SUM('IoT2016'!AR84:AT84)-SUM('IoT2016'!AR48:AT50)</f>
        <v>243485.85399999999</v>
      </c>
      <c r="G14" s="29">
        <f>SUM('IoT2016'!AR76:AT76)</f>
        <v>68454</v>
      </c>
      <c r="H14" s="29">
        <f>SUM('IoT2016'!AR51:AT51)</f>
        <v>3838.9209999999998</v>
      </c>
      <c r="I14" s="185">
        <f t="shared" si="8"/>
        <v>1.3774582340614863E-2</v>
      </c>
      <c r="J14" s="29">
        <f>SUM('IoT2016'!AR83:AT83)</f>
        <v>128405</v>
      </c>
      <c r="K14" s="29">
        <f t="shared" si="9"/>
        <v>132243.921</v>
      </c>
      <c r="L14" s="186">
        <f t="shared" si="10"/>
        <v>4390.2605456619185</v>
      </c>
      <c r="M14" s="186">
        <f t="shared" si="11"/>
        <v>21951.302728309594</v>
      </c>
      <c r="N14" s="29">
        <f>SUM('IoT2016'!AR74:AT74)</f>
        <v>12686.56599999997</v>
      </c>
      <c r="O14" s="29">
        <f>SUM('IoT2016'!AR78:AT78)</f>
        <v>3211</v>
      </c>
      <c r="P14" s="185">
        <f t="shared" si="12"/>
        <v>4.6890028089887528E-2</v>
      </c>
      <c r="Q14" s="185">
        <f t="shared" si="13"/>
        <v>9.8801183754526456E-2</v>
      </c>
      <c r="R14" s="185">
        <f t="shared" si="14"/>
        <v>1.1867977528089888E-2</v>
      </c>
      <c r="S14" s="185">
        <f t="shared" si="15"/>
        <v>2.5006814376387212E-2</v>
      </c>
      <c r="T14" s="29">
        <f>SUM('IoT2016'!AR79:AT79)</f>
        <v>11282</v>
      </c>
      <c r="U14" s="29">
        <f t="shared" si="16"/>
        <v>30309.536351477163</v>
      </c>
      <c r="V14" s="29">
        <f t="shared" si="17"/>
        <v>59951</v>
      </c>
      <c r="W14" s="29">
        <f>'BPETable 5'!E174</f>
        <v>1082</v>
      </c>
      <c r="X14" s="29">
        <f>SUM('ASLTable 12'!B16:G16)+SUM('ASLTable 12'!R16:W16)</f>
        <v>44425</v>
      </c>
      <c r="Y14" s="29">
        <f t="shared" si="18"/>
        <v>17983.595795372272</v>
      </c>
      <c r="Z14" s="27">
        <v>0.34</v>
      </c>
      <c r="AA14" s="189">
        <f>(Y14/100)*Debtburdenpercent!D13*12</f>
        <v>9959.3153514771657</v>
      </c>
      <c r="AB14" s="185">
        <f t="shared" si="19"/>
        <v>3.5735408299642502E-2</v>
      </c>
      <c r="AC14" s="189">
        <f t="shared" si="20"/>
        <v>1515.4768175738582</v>
      </c>
      <c r="AD14" s="185">
        <f t="shared" si="21"/>
        <v>0.10875483089630696</v>
      </c>
      <c r="AE14" s="237">
        <f t="shared" si="22"/>
        <v>3.3291599078021079</v>
      </c>
      <c r="AF14" s="237">
        <f t="shared" si="23"/>
        <v>8.3050592668244416</v>
      </c>
      <c r="AG14">
        <f t="shared" si="24"/>
        <v>13528</v>
      </c>
      <c r="AH14" s="185">
        <f>SMEoutputshareOld!AB13/SMEoutputshareOld!AC13</f>
        <v>0.83436924616274155</v>
      </c>
      <c r="AI14" s="188">
        <f t="shared" si="25"/>
        <v>0.16563075383725845</v>
      </c>
      <c r="AJ14" s="188">
        <f t="shared" si="26"/>
        <v>8.2815376918629231E-3</v>
      </c>
      <c r="AK14">
        <f t="shared" si="0"/>
        <v>2308.0314285714294</v>
      </c>
      <c r="AL14" s="188">
        <f t="shared" si="27"/>
        <v>0.83436924616274155</v>
      </c>
      <c r="AM14" s="188">
        <f t="shared" si="27"/>
        <v>0.16563075383725845</v>
      </c>
      <c r="AN14" s="185">
        <f t="shared" si="1"/>
        <v>8.5291306123690125E-3</v>
      </c>
      <c r="AO14">
        <f t="shared" si="2"/>
        <v>1095.183016281243</v>
      </c>
      <c r="AP14" s="185">
        <f t="shared" si="3"/>
        <v>5.149484872084422E-2</v>
      </c>
      <c r="AQ14">
        <f t="shared" si="28"/>
        <v>6612.1960500000023</v>
      </c>
      <c r="AR14" s="185">
        <f>SMEoutputshareOld!AB13/SMEoutputshareOld!AC13</f>
        <v>0.83436924616274155</v>
      </c>
      <c r="AS14" s="188">
        <f t="shared" si="29"/>
        <v>0.16563075383725845</v>
      </c>
      <c r="AT14" s="188">
        <f t="shared" si="4"/>
        <v>8.2815376918629231E-3</v>
      </c>
      <c r="AU14">
        <f t="shared" si="5"/>
        <v>8.9606237825956825</v>
      </c>
      <c r="AV14" s="185">
        <f t="shared" si="6"/>
        <v>0.05</v>
      </c>
      <c r="AW14">
        <f t="shared" si="30"/>
        <v>2221.25</v>
      </c>
    </row>
    <row r="15" spans="1:49" x14ac:dyDescent="0.25">
      <c r="A15" s="5" t="s">
        <v>27</v>
      </c>
      <c r="B15" s="27">
        <v>0</v>
      </c>
      <c r="C15" s="189">
        <f t="shared" si="7"/>
        <v>0</v>
      </c>
      <c r="D15" s="189">
        <f>'IoT2017'!I76*'IoT2016'!AU84/('IoT2016'!AU84+'IoT2016'!AV84)</f>
        <v>113513.97023298396</v>
      </c>
      <c r="E15" s="29">
        <f>'IoT2016'!AU84</f>
        <v>112443</v>
      </c>
      <c r="F15" s="29">
        <f>'IoT2016'!AU84-'IoT2016'!AU51</f>
        <v>110490.00199999999</v>
      </c>
      <c r="G15" s="29">
        <f>'IoT2016'!AU76</f>
        <v>14550</v>
      </c>
      <c r="H15" s="29">
        <f>'IoT2016'!AU51</f>
        <v>1952.998</v>
      </c>
      <c r="I15" s="185">
        <f t="shared" si="8"/>
        <v>1.7204913157310341E-2</v>
      </c>
      <c r="J15" s="29">
        <f>'IoT2016'!AU83</f>
        <v>75076</v>
      </c>
      <c r="K15" s="29">
        <f t="shared" si="9"/>
        <v>77028.998000000007</v>
      </c>
      <c r="L15" s="186">
        <f t="shared" si="10"/>
        <v>2566.903163631589</v>
      </c>
      <c r="M15" s="186">
        <f t="shared" si="11"/>
        <v>12834.515818157945</v>
      </c>
      <c r="N15" s="29">
        <f>'IoT2016'!AU74</f>
        <v>592.6900000000096</v>
      </c>
      <c r="O15" s="29">
        <f>'IoT2016'!AU78</f>
        <v>-105</v>
      </c>
      <c r="P15" s="185">
        <f t="shared" si="12"/>
        <v>5.2710262088347835E-3</v>
      </c>
      <c r="Q15" s="185">
        <f t="shared" si="13"/>
        <v>7.8945335393469235E-3</v>
      </c>
      <c r="R15" s="185">
        <f t="shared" si="14"/>
        <v>-9.3380646194071661E-4</v>
      </c>
      <c r="S15" s="185">
        <f t="shared" si="15"/>
        <v>-1.3985827694602802E-3</v>
      </c>
      <c r="T15" s="29">
        <f>'IoT2016'!AU79</f>
        <v>0</v>
      </c>
      <c r="U15" s="29">
        <f t="shared" si="16"/>
        <v>14917.834799444659</v>
      </c>
      <c r="V15" s="29">
        <f t="shared" si="17"/>
        <v>60526</v>
      </c>
      <c r="W15" s="29">
        <f>'BPETable 5'!E192</f>
        <v>515</v>
      </c>
      <c r="X15" s="29">
        <f>SUM('ASLTable 12'!B17:G17)+SUM('ASLTable 12'!R17:W17)</f>
        <v>87655</v>
      </c>
      <c r="Y15" s="29">
        <f t="shared" si="18"/>
        <v>18156.079450062585</v>
      </c>
      <c r="Z15" s="27">
        <v>0.32</v>
      </c>
      <c r="AA15" s="189">
        <f>(Y15/100)*Debtburdenpercent!D14*12</f>
        <v>10054.83679944466</v>
      </c>
      <c r="AB15" s="185">
        <f t="shared" si="19"/>
        <v>8.8577967793809109E-2</v>
      </c>
      <c r="AC15" s="189">
        <f t="shared" si="20"/>
        <v>0</v>
      </c>
      <c r="AD15" s="185">
        <f t="shared" si="21"/>
        <v>0.13141849209243811</v>
      </c>
      <c r="AE15" s="237">
        <f t="shared" si="22"/>
        <v>1.9444255459240671</v>
      </c>
      <c r="AF15" s="237">
        <f t="shared" si="23"/>
        <v>5.4546332273732032</v>
      </c>
      <c r="AG15">
        <f t="shared" si="24"/>
        <v>0</v>
      </c>
      <c r="AH15" s="185">
        <f>('BPETable 5'!G205+'BPETable 5'!G206)/'BPETable 5'!G192</f>
        <v>0.24015170051382431</v>
      </c>
      <c r="AI15" s="188">
        <f t="shared" si="25"/>
        <v>0.75984829948617572</v>
      </c>
      <c r="AJ15" s="188">
        <f t="shared" si="26"/>
        <v>0</v>
      </c>
      <c r="AK15">
        <f t="shared" si="0"/>
        <v>0</v>
      </c>
      <c r="AL15" s="188">
        <f t="shared" si="27"/>
        <v>0.24015170051382431</v>
      </c>
      <c r="AM15" s="188">
        <f t="shared" si="27"/>
        <v>0.75984829948617572</v>
      </c>
      <c r="AN15" s="185">
        <f t="shared" si="1"/>
        <v>0</v>
      </c>
      <c r="AO15">
        <f t="shared" si="2"/>
        <v>0</v>
      </c>
      <c r="AP15" s="185">
        <f t="shared" si="3"/>
        <v>0</v>
      </c>
      <c r="AQ15">
        <f t="shared" si="28"/>
        <v>0</v>
      </c>
      <c r="AR15" s="185">
        <f>('BPETable 5'!E205+'BPETable 5'!E206)/'BPETable 5'!E192</f>
        <v>0.26601941747572816</v>
      </c>
      <c r="AS15" s="188">
        <f t="shared" si="29"/>
        <v>0.73398058252427179</v>
      </c>
      <c r="AT15" s="188">
        <f t="shared" si="4"/>
        <v>0</v>
      </c>
      <c r="AU15">
        <f t="shared" si="5"/>
        <v>0</v>
      </c>
      <c r="AV15" s="185">
        <f t="shared" si="6"/>
        <v>0</v>
      </c>
      <c r="AW15">
        <f t="shared" si="30"/>
        <v>0</v>
      </c>
    </row>
    <row r="16" spans="1:49" x14ac:dyDescent="0.25">
      <c r="A16" s="5" t="s">
        <v>28</v>
      </c>
      <c r="B16" s="27">
        <v>0.2</v>
      </c>
      <c r="C16" s="189">
        <f t="shared" si="7"/>
        <v>48279.630693549399</v>
      </c>
      <c r="D16" s="189">
        <f>'IoT2017'!J76*TotalTurnover!E16/SUM(TotalTurnover!E16:E17)</f>
        <v>241398.15346774698</v>
      </c>
      <c r="E16" s="29">
        <f>SUM('IoT2016'!AW84:BA84)</f>
        <v>225595</v>
      </c>
      <c r="F16" s="29">
        <f>SUM('IoT2016'!AW84:BA84)-SUM('IoT2016'!AW53:BA57)</f>
        <v>192103.269</v>
      </c>
      <c r="G16" s="29">
        <f>SUM('IoT2016'!AW76:BA76)</f>
        <v>83262</v>
      </c>
      <c r="H16" s="29">
        <f>SUM('IoT2016'!AW51:BA51)</f>
        <v>3907.5589999999997</v>
      </c>
      <c r="I16" s="185">
        <f t="shared" si="8"/>
        <v>1.6187195071159007E-2</v>
      </c>
      <c r="J16" s="29">
        <f>SUM('IoT2016'!AW83:BA83)</f>
        <v>134860</v>
      </c>
      <c r="K16" s="29">
        <f t="shared" si="9"/>
        <v>138767.55900000001</v>
      </c>
      <c r="L16" s="186">
        <f t="shared" si="10"/>
        <v>4610.9617007746301</v>
      </c>
      <c r="M16" s="186">
        <f t="shared" si="11"/>
        <v>23054.808503873151</v>
      </c>
      <c r="N16" s="29">
        <f>SUM('IoT2016'!AW74:BA74)</f>
        <v>482.67600000000664</v>
      </c>
      <c r="O16" s="29">
        <f>SUM('IoT2016'!AW78:BA78)</f>
        <v>1517</v>
      </c>
      <c r="P16" s="185">
        <f t="shared" si="12"/>
        <v>2.1395686961147484E-3</v>
      </c>
      <c r="Q16" s="185">
        <f t="shared" si="13"/>
        <v>3.5790894260715306E-3</v>
      </c>
      <c r="R16" s="185">
        <f t="shared" si="14"/>
        <v>6.7244398147122053E-3</v>
      </c>
      <c r="S16" s="185">
        <f t="shared" si="15"/>
        <v>1.124870235800089E-2</v>
      </c>
      <c r="T16" s="29">
        <f>SUM('IoT2016'!AW79:BA79)</f>
        <v>12989</v>
      </c>
      <c r="U16" s="29">
        <f t="shared" si="16"/>
        <v>32378.888429959778</v>
      </c>
      <c r="V16" s="29">
        <f t="shared" si="17"/>
        <v>51598</v>
      </c>
      <c r="W16" s="29">
        <f>'BPETable 5'!E210</f>
        <v>2732</v>
      </c>
      <c r="X16" s="29">
        <f>SUM('ASLTable 12'!B18:G18)+SUM('ASLTable 12'!R18:W18)</f>
        <v>413465</v>
      </c>
      <c r="Y16" s="29">
        <f t="shared" si="18"/>
        <v>15477.933242975403</v>
      </c>
      <c r="Z16" s="27">
        <v>0.34</v>
      </c>
      <c r="AA16" s="189">
        <f>(Y16/100)*Debtburdenpercent!D15*12</f>
        <v>8571.6794299597786</v>
      </c>
      <c r="AB16" s="185">
        <f t="shared" si="19"/>
        <v>3.5508471406369042E-2</v>
      </c>
      <c r="AC16" s="189">
        <f t="shared" si="20"/>
        <v>6475.7776859919559</v>
      </c>
      <c r="AD16" s="185">
        <f t="shared" si="21"/>
        <v>0.13413063838653552</v>
      </c>
      <c r="AE16" s="237">
        <f t="shared" si="22"/>
        <v>2.9247237354321025</v>
      </c>
      <c r="AF16" s="237">
        <f t="shared" si="23"/>
        <v>7.0738404691286121</v>
      </c>
      <c r="AG16">
        <f t="shared" si="24"/>
        <v>45119</v>
      </c>
      <c r="AH16" s="185">
        <f>('BPETable 5'!G223+'BPETable 5'!G224)/'BPETable 5'!G210</f>
        <v>0.37591872265870346</v>
      </c>
      <c r="AI16" s="188">
        <f t="shared" si="25"/>
        <v>0.62408127734129648</v>
      </c>
      <c r="AJ16" s="188">
        <f t="shared" si="26"/>
        <v>0.12481625546825931</v>
      </c>
      <c r="AK16">
        <f t="shared" si="0"/>
        <v>30130.413592796373</v>
      </c>
      <c r="AL16" s="188">
        <f t="shared" si="27"/>
        <v>0.37591872265870346</v>
      </c>
      <c r="AM16" s="188">
        <f t="shared" si="27"/>
        <v>0.62408127734129648</v>
      </c>
      <c r="AN16" s="185">
        <f t="shared" si="1"/>
        <v>0.12843279767796786</v>
      </c>
      <c r="AO16">
        <f t="shared" si="2"/>
        <v>17320.447094850748</v>
      </c>
      <c r="AP16" s="185">
        <f t="shared" si="3"/>
        <v>0.20579498591131545</v>
      </c>
      <c r="AQ16">
        <f t="shared" si="28"/>
        <v>27753.511800000004</v>
      </c>
      <c r="AR16" s="185">
        <f>('BPETable 5'!E223+'BPETable 5'!E224)/'BPETable 5'!E210</f>
        <v>0.24963396778916544</v>
      </c>
      <c r="AS16" s="188">
        <f t="shared" si="29"/>
        <v>0.75036603221083453</v>
      </c>
      <c r="AT16" s="188">
        <f t="shared" si="4"/>
        <v>0.15007320644216693</v>
      </c>
      <c r="AU16">
        <f t="shared" si="5"/>
        <v>340.99800993928437</v>
      </c>
      <c r="AV16" s="185">
        <f t="shared" si="6"/>
        <v>0.2</v>
      </c>
      <c r="AW16">
        <f t="shared" si="30"/>
        <v>82693</v>
      </c>
    </row>
    <row r="17" spans="1:49" x14ac:dyDescent="0.25">
      <c r="A17" s="5" t="s">
        <v>29</v>
      </c>
      <c r="B17" s="27">
        <v>0.4</v>
      </c>
      <c r="C17" s="189">
        <f t="shared" si="7"/>
        <v>67625.938612901213</v>
      </c>
      <c r="D17" s="189">
        <f>'IoT2017'!J76*TotalTurnover!E17/SUM(TotalTurnover!E16:E17)</f>
        <v>169064.84653225302</v>
      </c>
      <c r="E17" s="29">
        <f>SUM('IoT2016'!BB84:BE84)</f>
        <v>157997</v>
      </c>
      <c r="F17" s="29">
        <f>SUM('IoT2016'!BB84:BE84)-SUM('IoT2016'!BB58:BE61)</f>
        <v>133117.49</v>
      </c>
      <c r="G17" s="29">
        <f>SUM('IoT2016'!BB76:BE76)</f>
        <v>56299</v>
      </c>
      <c r="H17" s="29">
        <f>SUM('IoT2016'!BB51:BE51)</f>
        <v>1197.998</v>
      </c>
      <c r="I17" s="185">
        <f t="shared" si="8"/>
        <v>7.0860266020556454E-3</v>
      </c>
      <c r="J17" s="29">
        <f>SUM('IoT2016'!BB83:BE83)</f>
        <v>90028</v>
      </c>
      <c r="K17" s="29">
        <f t="shared" si="9"/>
        <v>91225.998000000007</v>
      </c>
      <c r="L17" s="186">
        <f t="shared" si="10"/>
        <v>3078.1229422908082</v>
      </c>
      <c r="M17" s="186">
        <f t="shared" si="11"/>
        <v>15390.61471145404</v>
      </c>
      <c r="N17" s="29">
        <f>SUM('IoT2016'!BB74:BE74)</f>
        <v>977.99400000000605</v>
      </c>
      <c r="O17" s="29">
        <f>SUM('IoT2016'!BB78:BE78)</f>
        <v>980</v>
      </c>
      <c r="P17" s="185">
        <f t="shared" si="12"/>
        <v>6.1899529737906803E-3</v>
      </c>
      <c r="Q17" s="185">
        <f t="shared" si="13"/>
        <v>1.0863220331452504E-2</v>
      </c>
      <c r="R17" s="185">
        <f t="shared" si="14"/>
        <v>6.2026494173940015E-3</v>
      </c>
      <c r="S17" s="185">
        <f t="shared" si="15"/>
        <v>1.0885502288177012E-2</v>
      </c>
      <c r="T17" s="29">
        <f>SUM('IoT2016'!BB79:BE79)</f>
        <v>9123</v>
      </c>
      <c r="U17" s="29">
        <f t="shared" si="16"/>
        <v>20341.753075644665</v>
      </c>
      <c r="V17" s="29">
        <f t="shared" si="17"/>
        <v>33729</v>
      </c>
      <c r="W17" s="29">
        <f>'BPETable 5'!E228</f>
        <v>3096</v>
      </c>
      <c r="X17" s="29">
        <f>SUM('ASLTable 12'!B19:G19)+SUM('ASLTable 12'!R19:W19)</f>
        <v>180270</v>
      </c>
      <c r="Y17" s="29">
        <f t="shared" si="18"/>
        <v>10117.741198347172</v>
      </c>
      <c r="Z17" s="27">
        <v>0.32</v>
      </c>
      <c r="AA17" s="189">
        <f>(Y17/100)*Debtburdenpercent!D16*12</f>
        <v>5603.2050756446633</v>
      </c>
      <c r="AB17" s="185">
        <f t="shared" si="19"/>
        <v>3.3142342660664958E-2</v>
      </c>
      <c r="AC17" s="189">
        <f t="shared" si="20"/>
        <v>8136.701230257866</v>
      </c>
      <c r="AD17" s="185">
        <f t="shared" si="21"/>
        <v>0.1203192354465244</v>
      </c>
      <c r="AE17" s="237">
        <f t="shared" si="22"/>
        <v>3.215366523549275</v>
      </c>
      <c r="AF17" s="237">
        <f t="shared" si="23"/>
        <v>7.8195468520584868</v>
      </c>
      <c r="AG17">
        <f t="shared" si="24"/>
        <v>63198.8</v>
      </c>
      <c r="AH17" s="185">
        <f>('BPETable 5'!G241+'BPETable 5'!G242)/'BPETable 5'!G228</f>
        <v>0.38223184815627226</v>
      </c>
      <c r="AI17" s="188">
        <f t="shared" si="25"/>
        <v>0.61776815184372769</v>
      </c>
      <c r="AJ17" s="188">
        <f t="shared" si="26"/>
        <v>0.24710726073749109</v>
      </c>
      <c r="AK17">
        <f t="shared" si="0"/>
        <v>41777.151113589367</v>
      </c>
      <c r="AL17" s="188">
        <f t="shared" si="27"/>
        <v>0.38223184815627226</v>
      </c>
      <c r="AM17" s="188">
        <f t="shared" si="27"/>
        <v>0.61776815184372769</v>
      </c>
      <c r="AN17" s="185">
        <f t="shared" si="1"/>
        <v>0.25039550444110548</v>
      </c>
      <c r="AO17">
        <f t="shared" si="2"/>
        <v>22542.606473823842</v>
      </c>
      <c r="AP17" s="185">
        <f t="shared" si="3"/>
        <v>0.40532277957968638</v>
      </c>
      <c r="AQ17">
        <f t="shared" si="28"/>
        <v>36490.399200000007</v>
      </c>
      <c r="AR17" s="185">
        <f>('BPETable 5'!E241+'BPETable 5'!E242)/'BPETable 5'!E228</f>
        <v>0.51195090439276481</v>
      </c>
      <c r="AS17" s="188">
        <f t="shared" si="29"/>
        <v>0.48804909560723519</v>
      </c>
      <c r="AT17" s="188">
        <f t="shared" si="4"/>
        <v>0.19521963824289409</v>
      </c>
      <c r="AU17">
        <f t="shared" si="5"/>
        <v>765.04407924327245</v>
      </c>
      <c r="AV17" s="185">
        <f t="shared" si="6"/>
        <v>0.4</v>
      </c>
      <c r="AW17">
        <f t="shared" si="30"/>
        <v>72108</v>
      </c>
    </row>
    <row r="18" spans="1:49" x14ac:dyDescent="0.25">
      <c r="A18" s="5" t="s">
        <v>30</v>
      </c>
      <c r="B18" s="27">
        <v>0</v>
      </c>
      <c r="C18" s="189">
        <f t="shared" si="7"/>
        <v>0</v>
      </c>
      <c r="D18" s="189">
        <f>'IoT2017'!K76*TotalTurnover!E18/SUM(TotalTurnover!E18:E20)</f>
        <v>159068.14188398776</v>
      </c>
      <c r="E18" s="29">
        <f>'IoT2016'!BF84</f>
        <v>153393</v>
      </c>
      <c r="F18" s="29">
        <f>'IoT2016'!BF84-'IoT2016'!BF62</f>
        <v>153145.008</v>
      </c>
      <c r="G18" s="29">
        <f>'IoT2016'!BF76</f>
        <v>61623</v>
      </c>
      <c r="H18" s="29">
        <f>'IoT2016'!BF51</f>
        <v>2971.9969999999998</v>
      </c>
      <c r="I18" s="185">
        <f t="shared" si="8"/>
        <v>1.8683797803884256E-2</v>
      </c>
      <c r="J18" s="29">
        <f>'IoT2016'!BF83</f>
        <v>86795</v>
      </c>
      <c r="K18" s="29">
        <f t="shared" si="9"/>
        <v>89766.997000000003</v>
      </c>
      <c r="L18" s="186">
        <f t="shared" si="10"/>
        <v>2967.5843157254485</v>
      </c>
      <c r="M18" s="186">
        <f t="shared" si="11"/>
        <v>14837.921578627243</v>
      </c>
      <c r="N18" s="29">
        <f>'IoT2016'!BF74</f>
        <v>6440.9879999999685</v>
      </c>
      <c r="O18" s="29">
        <f>'IoT2016'!BF78</f>
        <v>0</v>
      </c>
      <c r="P18" s="185">
        <f t="shared" si="12"/>
        <v>4.19901038508926E-2</v>
      </c>
      <c r="Q18" s="185">
        <f t="shared" si="13"/>
        <v>7.420920559940053E-2</v>
      </c>
      <c r="R18" s="185">
        <f t="shared" si="14"/>
        <v>0</v>
      </c>
      <c r="S18" s="185">
        <f t="shared" si="15"/>
        <v>0</v>
      </c>
      <c r="T18" s="29">
        <f>'IoT2016'!BF79</f>
        <v>25213</v>
      </c>
      <c r="U18" s="29">
        <f t="shared" si="16"/>
        <v>25781.526805630987</v>
      </c>
      <c r="V18" s="29">
        <f t="shared" si="17"/>
        <v>25172</v>
      </c>
      <c r="W18" s="29">
        <f>(SUM(W5:W17)+SUM(W19:W21))*G18/(SUM(G5:G17)+SUM(G19:G21))</f>
        <v>1881.324807372044</v>
      </c>
      <c r="X18" s="29">
        <f>SUM('ASLTable 12'!B20:G20)+SUM('ASLTable 12'!R20:W20)</f>
        <v>0</v>
      </c>
      <c r="Y18" s="29">
        <f t="shared" si="18"/>
        <v>7550.8844449819153</v>
      </c>
      <c r="Z18" s="27">
        <v>0.34</v>
      </c>
      <c r="AA18" s="189">
        <f>(Y18/100)*Debtburdenpercent!D17*12</f>
        <v>4181.6798056309854</v>
      </c>
      <c r="AB18" s="185">
        <f t="shared" si="19"/>
        <v>2.6288606606599992E-2</v>
      </c>
      <c r="AC18" s="189">
        <f t="shared" si="20"/>
        <v>0</v>
      </c>
      <c r="AD18" s="185">
        <f t="shared" si="21"/>
        <v>0.16207850610610688</v>
      </c>
      <c r="AE18" s="237">
        <f t="shared" si="22"/>
        <v>2.7951736012562605</v>
      </c>
      <c r="AF18" s="237">
        <f t="shared" si="23"/>
        <v>6.3705387990429738</v>
      </c>
      <c r="AG18">
        <f t="shared" si="24"/>
        <v>0</v>
      </c>
      <c r="AH18" s="185">
        <f>SMEoutputshareOld!AB17/SMEoutputshareOld!AC17</f>
        <v>0.99995511058276088</v>
      </c>
      <c r="AI18" s="188">
        <f t="shared" si="25"/>
        <v>4.4889417239124541E-5</v>
      </c>
      <c r="AJ18" s="188">
        <f t="shared" si="26"/>
        <v>0</v>
      </c>
      <c r="AK18">
        <f t="shared" si="0"/>
        <v>0</v>
      </c>
      <c r="AL18" s="188">
        <f t="shared" si="27"/>
        <v>0.99995511058276088</v>
      </c>
      <c r="AM18" s="188">
        <f t="shared" si="27"/>
        <v>4.4889417239124541E-5</v>
      </c>
      <c r="AN18" s="185">
        <f t="shared" si="1"/>
        <v>0</v>
      </c>
      <c r="AO18">
        <f t="shared" si="2"/>
        <v>0</v>
      </c>
      <c r="AP18" s="185">
        <f t="shared" si="3"/>
        <v>0</v>
      </c>
      <c r="AQ18">
        <f t="shared" si="28"/>
        <v>0</v>
      </c>
      <c r="AR18" s="185">
        <f>SMEoutputshareOld!AB17/SMEoutputshareOld!AC17</f>
        <v>0.99995511058276088</v>
      </c>
      <c r="AS18" s="188">
        <f t="shared" si="29"/>
        <v>4.4889417239124541E-5</v>
      </c>
      <c r="AT18" s="188">
        <f t="shared" si="4"/>
        <v>0</v>
      </c>
      <c r="AU18">
        <f t="shared" si="5"/>
        <v>0</v>
      </c>
      <c r="AV18" s="185">
        <v>0</v>
      </c>
      <c r="AW18">
        <f t="shared" si="30"/>
        <v>0</v>
      </c>
    </row>
    <row r="19" spans="1:49" x14ac:dyDescent="0.25">
      <c r="A19" s="5" t="s">
        <v>31</v>
      </c>
      <c r="B19" s="27">
        <v>0.1</v>
      </c>
      <c r="C19" s="189">
        <f t="shared" si="7"/>
        <v>15118.385066637054</v>
      </c>
      <c r="D19" s="189">
        <f>'IoT2017'!K76*E19/SUM(E18:E20)</f>
        <v>151183.85066637053</v>
      </c>
      <c r="E19" s="29">
        <f>'IoT2016'!BG84</f>
        <v>145790</v>
      </c>
      <c r="F19" s="29">
        <f>'IoT2016'!BG84-'IoT2016'!BG63</f>
        <v>133776.995</v>
      </c>
      <c r="G19" s="29">
        <f>'IoT2016'!BG76</f>
        <v>83479</v>
      </c>
      <c r="H19" s="29">
        <f>'IoT2016'!BG51</f>
        <v>1870.998</v>
      </c>
      <c r="I19" s="185">
        <f t="shared" si="8"/>
        <v>1.2375647212008647E-2</v>
      </c>
      <c r="J19" s="29">
        <f>'IoT2016'!BG83</f>
        <v>102378</v>
      </c>
      <c r="K19" s="29">
        <f t="shared" si="9"/>
        <v>104248.99800000001</v>
      </c>
      <c r="L19" s="186">
        <f t="shared" si="10"/>
        <v>3500.3784443267468</v>
      </c>
      <c r="M19" s="186">
        <f t="shared" si="11"/>
        <v>17501.892221633734</v>
      </c>
      <c r="N19" s="29">
        <f>'IoT2016'!BG74</f>
        <v>3286.5309999999949</v>
      </c>
      <c r="O19" s="29">
        <f>'IoT2016'!BG78</f>
        <v>395</v>
      </c>
      <c r="P19" s="185">
        <f t="shared" si="12"/>
        <v>2.2542911036422218E-2</v>
      </c>
      <c r="Q19" s="185">
        <f t="shared" si="13"/>
        <v>3.2101926195080926E-2</v>
      </c>
      <c r="R19" s="185">
        <f t="shared" si="14"/>
        <v>2.709376500445847E-3</v>
      </c>
      <c r="S19" s="185">
        <f t="shared" si="15"/>
        <v>3.8582507960694679E-3</v>
      </c>
      <c r="T19" s="29">
        <f>'IoT2016'!BG79</f>
        <v>14990</v>
      </c>
      <c r="U19" s="29">
        <f t="shared" si="16"/>
        <v>25453.880339369935</v>
      </c>
      <c r="V19" s="29">
        <f t="shared" si="17"/>
        <v>18899</v>
      </c>
      <c r="W19" s="29">
        <f>'BPETable 5'!E246</f>
        <v>575</v>
      </c>
      <c r="X19" s="29">
        <f>SUM('ASLTable 12'!B21:G21)+SUM('ASLTable 12'!R21:W21)</f>
        <v>29925</v>
      </c>
      <c r="Y19" s="29">
        <f t="shared" si="18"/>
        <v>5669.162765203926</v>
      </c>
      <c r="Z19" s="27">
        <v>0.34</v>
      </c>
      <c r="AA19" s="189">
        <f>(Y19/100)*Debtburdenpercent!D18*12</f>
        <v>3139.5823393699347</v>
      </c>
      <c r="AB19" s="185">
        <f t="shared" si="19"/>
        <v>2.0766651501014494E-2</v>
      </c>
      <c r="AC19" s="189">
        <f t="shared" si="20"/>
        <v>2545.3880339369935</v>
      </c>
      <c r="AD19" s="185">
        <f t="shared" si="21"/>
        <v>0.16836375199584672</v>
      </c>
      <c r="AE19" s="237">
        <f t="shared" si="22"/>
        <v>2.8585441563535636</v>
      </c>
      <c r="AF19" s="237">
        <f t="shared" si="23"/>
        <v>6.3448286357614379</v>
      </c>
      <c r="AG19">
        <f t="shared" si="24"/>
        <v>14579</v>
      </c>
      <c r="AH19" s="185">
        <f>('BPETable 5'!G259+'BPETable 5'!G260)/'BPETable 5'!G246</f>
        <v>0.1699594837308383</v>
      </c>
      <c r="AI19" s="188">
        <f t="shared" si="25"/>
        <v>0.83004051626916175</v>
      </c>
      <c r="AJ19" s="188">
        <f t="shared" si="26"/>
        <v>8.3004051626916181E-2</v>
      </c>
      <c r="AK19">
        <f t="shared" si="0"/>
        <v>12548.872145867406</v>
      </c>
      <c r="AL19" s="188">
        <f t="shared" si="27"/>
        <v>0.1699594837308383</v>
      </c>
      <c r="AM19" s="188">
        <f t="shared" si="27"/>
        <v>0.83004051626916175</v>
      </c>
      <c r="AN19" s="185">
        <f t="shared" si="1"/>
        <v>8.4520983141361264E-2</v>
      </c>
      <c r="AO19">
        <f t="shared" si="2"/>
        <v>8653.0892120462831</v>
      </c>
      <c r="AP19" s="185">
        <f t="shared" si="3"/>
        <v>0.10182753911973279</v>
      </c>
      <c r="AQ19">
        <f t="shared" si="28"/>
        <v>10424.899800000003</v>
      </c>
      <c r="AR19" s="185">
        <f>('BPETable 5'!E259+'BPETable 5'!E260)/'BPETable 5'!E246</f>
        <v>0.12347826086956522</v>
      </c>
      <c r="AS19" s="188">
        <f t="shared" si="29"/>
        <v>0.87652173913043474</v>
      </c>
      <c r="AT19" s="188">
        <f t="shared" si="4"/>
        <v>8.7652173913043474E-2</v>
      </c>
      <c r="AU19">
        <f t="shared" si="5"/>
        <v>47.727329685476803</v>
      </c>
      <c r="AV19" s="185">
        <f>AW19/X19</f>
        <v>0.1</v>
      </c>
      <c r="AW19">
        <f t="shared" si="30"/>
        <v>2992.5</v>
      </c>
    </row>
    <row r="20" spans="1:49" x14ac:dyDescent="0.25">
      <c r="A20" s="5" t="s">
        <v>32</v>
      </c>
      <c r="B20" s="27">
        <v>0</v>
      </c>
      <c r="C20" s="189">
        <f t="shared" si="7"/>
        <v>0</v>
      </c>
      <c r="D20" s="189">
        <f>'IoT2017'!K76*E20/SUM(E18:E20)</f>
        <v>231379.00744964168</v>
      </c>
      <c r="E20" s="29">
        <f>SUM('IoT2016'!BH84:BI84)</f>
        <v>223124</v>
      </c>
      <c r="F20" s="29">
        <f>SUM('IoT2016'!BH84:BI84)-SUM('IoT2016'!BH64:BI65)</f>
        <v>211352.59400000001</v>
      </c>
      <c r="G20" s="29">
        <f>SUM('IoT2016'!BH76:BI76)</f>
        <v>103740</v>
      </c>
      <c r="H20" s="29">
        <f>SUM('IoT2016'!BH51:BI51)</f>
        <v>3169.9989999999998</v>
      </c>
      <c r="I20" s="185">
        <f t="shared" si="8"/>
        <v>1.3700460707049805E-2</v>
      </c>
      <c r="J20" s="29">
        <f>SUM('IoT2016'!BH83:BI83)</f>
        <v>133621</v>
      </c>
      <c r="K20" s="29">
        <f t="shared" si="9"/>
        <v>136790.99900000001</v>
      </c>
      <c r="L20" s="186">
        <f t="shared" si="10"/>
        <v>4568.5993876553966</v>
      </c>
      <c r="M20" s="186">
        <f t="shared" si="11"/>
        <v>22842.996938276985</v>
      </c>
      <c r="N20" s="29">
        <f>SUM('IoT2016'!BH74:BI74)</f>
        <v>8584.0389999999898</v>
      </c>
      <c r="O20" s="29">
        <f>SUM('IoT2016'!BH78:BI78)</f>
        <v>311</v>
      </c>
      <c r="P20" s="185">
        <f t="shared" si="12"/>
        <v>3.847205589716924E-2</v>
      </c>
      <c r="Q20" s="185">
        <f t="shared" si="13"/>
        <v>6.4241691051556193E-2</v>
      </c>
      <c r="R20" s="185">
        <f t="shared" si="14"/>
        <v>1.3938437819329163E-3</v>
      </c>
      <c r="S20" s="185">
        <f t="shared" si="15"/>
        <v>2.3274784652113066E-3</v>
      </c>
      <c r="T20" s="29">
        <f>SUM('IoT2016'!BH79:BI79)</f>
        <v>9424</v>
      </c>
      <c r="U20" s="29">
        <f t="shared" si="16"/>
        <v>31237.957933420446</v>
      </c>
      <c r="V20" s="29">
        <f t="shared" si="17"/>
        <v>29881</v>
      </c>
      <c r="W20" s="29">
        <f>'BPETable 5'!E264</f>
        <v>1794</v>
      </c>
      <c r="X20" s="29">
        <f>SUM('ASLTable 12'!B22:G22)+SUM('ASLTable 12'!R22:W22)</f>
        <v>65425</v>
      </c>
      <c r="Y20" s="29">
        <f t="shared" si="18"/>
        <v>8963.4505840022484</v>
      </c>
      <c r="Z20" s="27">
        <v>0.52</v>
      </c>
      <c r="AA20" s="189">
        <f>(Y20/100)*Debtburdenpercent!D19*12</f>
        <v>4963.9589334204456</v>
      </c>
      <c r="AB20" s="185">
        <f t="shared" si="19"/>
        <v>2.1453799928244671E-2</v>
      </c>
      <c r="AC20" s="189">
        <f t="shared" si="20"/>
        <v>0</v>
      </c>
      <c r="AD20" s="185">
        <f t="shared" si="21"/>
        <v>0.13500774455616596</v>
      </c>
      <c r="AE20" s="237">
        <f t="shared" si="22"/>
        <v>3.3723904027544993</v>
      </c>
      <c r="AF20" s="237">
        <f t="shared" si="23"/>
        <v>7.6696162239377914</v>
      </c>
      <c r="AG20">
        <f t="shared" si="24"/>
        <v>0</v>
      </c>
      <c r="AH20" s="185">
        <f>('BPETable 5'!G277+'BPETable 5'!G278)/'BPETable 5'!G264</f>
        <v>0.29272149943783438</v>
      </c>
      <c r="AI20" s="188">
        <f t="shared" si="25"/>
        <v>0.70727850056216557</v>
      </c>
      <c r="AJ20" s="188">
        <f t="shared" si="26"/>
        <v>0</v>
      </c>
      <c r="AK20">
        <f t="shared" si="0"/>
        <v>0</v>
      </c>
      <c r="AL20" s="188">
        <f t="shared" si="27"/>
        <v>0.29272149943783438</v>
      </c>
      <c r="AM20" s="188">
        <f t="shared" si="27"/>
        <v>0.70727850056216557</v>
      </c>
      <c r="AN20" s="185">
        <f t="shared" si="1"/>
        <v>0</v>
      </c>
      <c r="AO20">
        <f t="shared" si="2"/>
        <v>0</v>
      </c>
      <c r="AP20" s="185">
        <f t="shared" si="3"/>
        <v>0</v>
      </c>
      <c r="AQ20">
        <f t="shared" si="28"/>
        <v>0</v>
      </c>
      <c r="AR20" s="185">
        <f>('BPETable 5'!E277+'BPETable 5'!E278)/'BPETable 5'!E264</f>
        <v>0.30379041248606464</v>
      </c>
      <c r="AS20" s="188">
        <f t="shared" si="29"/>
        <v>0.69620958751393536</v>
      </c>
      <c r="AT20" s="188">
        <f t="shared" si="4"/>
        <v>0</v>
      </c>
      <c r="AU20">
        <f t="shared" si="5"/>
        <v>0</v>
      </c>
      <c r="AV20" s="185">
        <f>AW20/X20</f>
        <v>0</v>
      </c>
      <c r="AW20">
        <f t="shared" si="30"/>
        <v>0</v>
      </c>
    </row>
    <row r="21" spans="1:49" x14ac:dyDescent="0.25">
      <c r="A21" s="5" t="s">
        <v>33</v>
      </c>
      <c r="B21" s="27">
        <v>0.9</v>
      </c>
      <c r="C21" s="189">
        <f t="shared" si="7"/>
        <v>101993.40000000001</v>
      </c>
      <c r="D21" s="189">
        <f>'IoT2017'!L76</f>
        <v>113326</v>
      </c>
      <c r="E21" s="29">
        <f>SUM('IoT2016'!BJ84:BN84)</f>
        <v>93004</v>
      </c>
      <c r="F21" s="29">
        <f>SUM('IoT2016'!BJ84:BN84)-SUM('IoT2016'!BK66:BO71)</f>
        <v>90410.383000000002</v>
      </c>
      <c r="G21" s="29">
        <f>SUM('IoT2016'!BJ76:BN76)</f>
        <v>30006</v>
      </c>
      <c r="H21" s="29">
        <f>SUM('IoT2016'!BJ51:BN51)</f>
        <v>1345.001</v>
      </c>
      <c r="I21" s="185">
        <f t="shared" si="8"/>
        <v>1.1868423839189594E-2</v>
      </c>
      <c r="J21" s="29">
        <f>SUM('IoT2016'!BJ83:BN83)</f>
        <v>57542</v>
      </c>
      <c r="K21" s="29">
        <f t="shared" si="9"/>
        <v>58887.000999999997</v>
      </c>
      <c r="L21" s="186">
        <f t="shared" si="10"/>
        <v>1967.4029229272858</v>
      </c>
      <c r="M21" s="186">
        <f t="shared" si="11"/>
        <v>9837.0146146364295</v>
      </c>
      <c r="N21" s="29">
        <f>SUM('IoT2016'!BJ74:BN74)</f>
        <v>2450.5830000000051</v>
      </c>
      <c r="O21" s="29">
        <f>SUM('IoT2016'!BJ78:BN78)</f>
        <v>1108</v>
      </c>
      <c r="P21" s="185">
        <f t="shared" si="12"/>
        <v>2.6349221538858599E-2</v>
      </c>
      <c r="Q21" s="185">
        <f t="shared" si="13"/>
        <v>4.2587727225331148E-2</v>
      </c>
      <c r="R21" s="185">
        <f t="shared" si="14"/>
        <v>1.1913466087480108E-2</v>
      </c>
      <c r="S21" s="185">
        <f t="shared" si="15"/>
        <v>1.9255500330193596E-2</v>
      </c>
      <c r="T21" s="29">
        <f>SUM('IoT2016'!BJ79:BN79)</f>
        <v>5261</v>
      </c>
      <c r="U21" s="29">
        <f t="shared" si="16"/>
        <v>13235.848549970397</v>
      </c>
      <c r="V21" s="29">
        <f t="shared" si="17"/>
        <v>27536</v>
      </c>
      <c r="W21" s="29">
        <f>'BPETable 5'!E282+'BPETable 5'!E300</f>
        <v>1492</v>
      </c>
      <c r="X21" s="29">
        <f>SUM('ASLTable 12'!B23:G23)+SUM('ASLTable 12'!R23:W23)</f>
        <v>103750</v>
      </c>
      <c r="Y21" s="29">
        <f t="shared" si="18"/>
        <v>8260.0172444391392</v>
      </c>
      <c r="Z21" s="27">
        <v>0.34</v>
      </c>
      <c r="AA21" s="189">
        <f>(Y21/100)*Debtburdenpercent!D20*12</f>
        <v>4574.3975499703956</v>
      </c>
      <c r="AB21" s="185">
        <f t="shared" si="19"/>
        <v>4.0364943172532301E-2</v>
      </c>
      <c r="AC21" s="189">
        <f t="shared" si="20"/>
        <v>11912.263694973357</v>
      </c>
      <c r="AD21" s="185">
        <f t="shared" si="21"/>
        <v>0.11679445625867317</v>
      </c>
      <c r="AE21" s="237">
        <f t="shared" si="22"/>
        <v>3.0376002881006232</v>
      </c>
      <c r="AF21" s="237">
        <f t="shared" si="23"/>
        <v>7.6355598477918907</v>
      </c>
      <c r="AG21">
        <f t="shared" si="24"/>
        <v>83703.600000000006</v>
      </c>
      <c r="AH21" s="185">
        <f>('BPETable 5'!G295+'BPETable 5'!G296+'BPETable 5'!G313+'BPETable 5'!G314)/('BPETable 5'!G282+'BPETable 5'!G300)</f>
        <v>0.50802782477909381</v>
      </c>
      <c r="AI21" s="188">
        <f t="shared" si="25"/>
        <v>0.49197217522090619</v>
      </c>
      <c r="AJ21" s="188">
        <f t="shared" si="26"/>
        <v>0.44277495769881559</v>
      </c>
      <c r="AK21">
        <f t="shared" si="0"/>
        <v>50177.914856175979</v>
      </c>
      <c r="AL21" s="188">
        <f t="shared" si="27"/>
        <v>0.50802782477909381</v>
      </c>
      <c r="AM21" s="188">
        <f t="shared" si="27"/>
        <v>0.49197217522090619</v>
      </c>
      <c r="AN21" s="185">
        <f t="shared" si="1"/>
        <v>0.45312448953434203</v>
      </c>
      <c r="AO21">
        <f t="shared" si="2"/>
        <v>26073.689376785111</v>
      </c>
      <c r="AP21" s="185">
        <f t="shared" si="3"/>
        <v>0.92103682353758998</v>
      </c>
      <c r="AQ21">
        <f t="shared" si="28"/>
        <v>52998.300900000002</v>
      </c>
      <c r="AR21" s="185">
        <f>('BPETable 5'!E295+'BPETable 5'!E296+'BPETable 5'!E313+'BPETable 5'!E314)/('BPETable 5'!E282+'BPETable 5'!E300)</f>
        <v>0.2064343163538874</v>
      </c>
      <c r="AS21" s="188">
        <f t="shared" si="29"/>
        <v>0.79356568364611257</v>
      </c>
      <c r="AT21" s="188">
        <f t="shared" si="4"/>
        <v>0.71420911528150133</v>
      </c>
      <c r="AU21">
        <f t="shared" si="5"/>
        <v>660.62023688663282</v>
      </c>
      <c r="AV21" s="185">
        <f>AW21/X21</f>
        <v>0.9</v>
      </c>
      <c r="AW21">
        <f t="shared" si="30"/>
        <v>93375</v>
      </c>
    </row>
    <row r="22" spans="1:49" x14ac:dyDescent="0.25">
      <c r="A22" s="14" t="s">
        <v>9</v>
      </c>
      <c r="B22" s="187">
        <f>AG22/E22</f>
        <v>0.27846633688083666</v>
      </c>
      <c r="C22" s="27">
        <f>SUM(C5:C21)/D22</f>
        <v>0.28175472205821328</v>
      </c>
      <c r="D22">
        <f>SUM(D5:D21)</f>
        <v>3349056.9702329845</v>
      </c>
      <c r="E22">
        <f>SUM(E5:E21)</f>
        <v>3144465</v>
      </c>
      <c r="F22">
        <f>SUM(F5:F21)</f>
        <v>2707470.5967786266</v>
      </c>
      <c r="G22">
        <f t="shared" ref="G22:T22" si="31">SUM(G5:G21)</f>
        <v>962323</v>
      </c>
      <c r="H22">
        <f t="shared" si="31"/>
        <v>38709.455999999998</v>
      </c>
      <c r="I22" s="185">
        <f t="shared" si="8"/>
        <v>1.1558315174706357E-2</v>
      </c>
      <c r="J22">
        <f t="shared" si="31"/>
        <v>1599050</v>
      </c>
      <c r="K22">
        <f t="shared" si="31"/>
        <v>1637759.4559999998</v>
      </c>
      <c r="L22">
        <f t="shared" si="31"/>
        <v>54672.685063203855</v>
      </c>
      <c r="M22" s="186">
        <f t="shared" si="11"/>
        <v>273363.42531601927</v>
      </c>
      <c r="N22">
        <f t="shared" si="31"/>
        <v>58577.449799999806</v>
      </c>
      <c r="O22">
        <f t="shared" si="31"/>
        <v>26444</v>
      </c>
      <c r="P22" s="185">
        <f>N22/E22</f>
        <v>1.8628749183088319E-2</v>
      </c>
      <c r="Q22" s="185">
        <f t="shared" si="13"/>
        <v>3.6632656764954072E-2</v>
      </c>
      <c r="R22" s="185">
        <f>O22/E22</f>
        <v>8.4096976751212044E-3</v>
      </c>
      <c r="S22" s="185">
        <f t="shared" si="15"/>
        <v>1.653731903317595E-2</v>
      </c>
      <c r="T22">
        <f t="shared" si="31"/>
        <v>207843</v>
      </c>
      <c r="U22" s="29">
        <f>SUM(U5:U21)</f>
        <v>388910.60600000003</v>
      </c>
      <c r="V22" s="29">
        <f t="shared" si="17"/>
        <v>636727</v>
      </c>
      <c r="W22" s="29">
        <f>SUM(W5:W21)</f>
        <v>29379.324807372042</v>
      </c>
      <c r="X22" s="29">
        <f>SUM(X5:X21)</f>
        <v>2166065</v>
      </c>
      <c r="Y22" s="29">
        <v>191000</v>
      </c>
      <c r="Z22" s="29"/>
      <c r="AA22" s="29">
        <f>SUM(AA5:AA21)</f>
        <v>105775.80000000003</v>
      </c>
      <c r="AB22" s="185">
        <f t="shared" si="19"/>
        <v>3.1583756544052315E-2</v>
      </c>
      <c r="AC22" s="189">
        <f t="shared" si="20"/>
        <v>108298.51182692635</v>
      </c>
      <c r="AD22" s="185">
        <f t="shared" si="21"/>
        <v>0.11612540767646141</v>
      </c>
      <c r="AE22" s="237">
        <f>AVERAGE(AE5:AE21)</f>
        <v>3.2378361281907155</v>
      </c>
      <c r="AF22" s="237">
        <f>AVERAGE(AF5:AF21)</f>
        <v>7.8528443541383428</v>
      </c>
      <c r="AG22">
        <f>SUM(AG5:AG21)</f>
        <v>875627.65000000014</v>
      </c>
      <c r="AH22" s="185">
        <f>('BPETable 5'!G25+'BPETable 5'!G26)/'BPETable 5'!G12</f>
        <v>0.47758575778685791</v>
      </c>
      <c r="AI22" s="188">
        <f t="shared" si="25"/>
        <v>0.52241424221314214</v>
      </c>
      <c r="AJ22" s="188">
        <f>AK22/E22</f>
        <v>0.16048744208378743</v>
      </c>
      <c r="AK22">
        <f>SUM(AK5:AK21)</f>
        <v>504647.14457199664</v>
      </c>
      <c r="AL22" s="188">
        <f t="shared" si="27"/>
        <v>0.47758575778685791</v>
      </c>
      <c r="AM22" s="188">
        <f t="shared" si="27"/>
        <v>0.52241424221314214</v>
      </c>
      <c r="AN22" s="185">
        <f t="shared" si="1"/>
        <v>0.15150842014369509</v>
      </c>
      <c r="AO22">
        <f>SUM(AO5:AO21)</f>
        <v>242269.53923077561</v>
      </c>
      <c r="AP22" s="185">
        <f t="shared" si="3"/>
        <v>0.27282733660610992</v>
      </c>
      <c r="AQ22">
        <f>SUM(AQ5:AQ21)</f>
        <v>436264.55260000005</v>
      </c>
      <c r="AR22" s="185">
        <f>('BPETable 5'!E25+'BPETable 5'!E26)/('BPETable 5'!E12+W18)</f>
        <v>0.36992000569301492</v>
      </c>
      <c r="AS22" s="188">
        <f t="shared" si="29"/>
        <v>0.63007999430698503</v>
      </c>
      <c r="AT22" s="188">
        <f>AU22/W22</f>
        <v>0.20568303929169088</v>
      </c>
      <c r="AU22">
        <f>SUM(AU5:AU21)</f>
        <v>6042.8288187180524</v>
      </c>
      <c r="AV22" s="185">
        <f>AW22/X22</f>
        <v>0.33969975508583539</v>
      </c>
      <c r="AW22">
        <f>SUM(AW5:AW21)</f>
        <v>735811.75</v>
      </c>
    </row>
    <row r="23" spans="1:49" x14ac:dyDescent="0.25">
      <c r="A23" s="190" t="s">
        <v>411</v>
      </c>
      <c r="F23" s="185">
        <f>F22/$J$22</f>
        <v>1.6931744453135464</v>
      </c>
      <c r="G23" s="185">
        <f>G22/$J$22</f>
        <v>0.60180919921203213</v>
      </c>
      <c r="H23" s="185">
        <f>H22/$J$22</f>
        <v>2.4207783371376752E-2</v>
      </c>
      <c r="I23" s="185"/>
      <c r="J23" s="185">
        <f>J22/$J$22</f>
        <v>1</v>
      </c>
      <c r="K23" s="185">
        <f t="shared" ref="K23:V23" si="32">K22/$J$22</f>
        <v>1.0242077833713765</v>
      </c>
      <c r="L23" s="185">
        <f t="shared" si="32"/>
        <v>3.4190728909792599E-2</v>
      </c>
      <c r="M23" s="185">
        <f t="shared" si="32"/>
        <v>0.170953644548963</v>
      </c>
      <c r="N23" s="185">
        <f t="shared" si="32"/>
        <v>3.6632656764954072E-2</v>
      </c>
      <c r="O23" s="185">
        <f t="shared" si="32"/>
        <v>1.653731903317595E-2</v>
      </c>
      <c r="P23" s="185"/>
      <c r="Q23" s="185"/>
      <c r="R23" s="185"/>
      <c r="S23" s="185"/>
      <c r="T23" s="185">
        <f t="shared" si="32"/>
        <v>0.12997905006097371</v>
      </c>
      <c r="U23" s="185">
        <f t="shared" si="32"/>
        <v>0.24321353678746757</v>
      </c>
      <c r="V23" s="185">
        <f t="shared" si="32"/>
        <v>0.39819080078796787</v>
      </c>
      <c r="W23" s="185"/>
      <c r="X23" s="185"/>
      <c r="Y23" s="185"/>
      <c r="Z23" s="185"/>
      <c r="AA23" s="185"/>
      <c r="AB23" s="185"/>
      <c r="AC23" s="185"/>
      <c r="AD23" s="185"/>
      <c r="AE23" s="185"/>
      <c r="AF23" s="185"/>
    </row>
    <row r="24" spans="1:49" x14ac:dyDescent="0.25">
      <c r="A24" s="190" t="s">
        <v>476</v>
      </c>
      <c r="C24" s="185">
        <f t="shared" ref="C24:E24" si="33">C22/$B$25</f>
        <v>1.2720946705125194E-7</v>
      </c>
      <c r="D24" s="185">
        <f t="shared" si="33"/>
        <v>1.5120660594273772</v>
      </c>
      <c r="E24" s="185">
        <f t="shared" si="33"/>
        <v>1.4196948107534106</v>
      </c>
      <c r="F24" s="185">
        <f>F22/$B$25</f>
        <v>1.2223961648528623</v>
      </c>
      <c r="G24" s="185">
        <f>G22/$B$25</f>
        <v>0.43447930549987179</v>
      </c>
      <c r="H24" s="185">
        <f>H22/$B$25</f>
        <v>1.7476936079837895E-2</v>
      </c>
      <c r="I24" s="185"/>
      <c r="J24" s="185">
        <f t="shared" ref="J24:O24" si="34">J22/$B$25</f>
        <v>0.72195524107765263</v>
      </c>
      <c r="K24" s="185">
        <f t="shared" si="34"/>
        <v>0.73943217715749043</v>
      </c>
      <c r="L24" s="185">
        <f t="shared" si="34"/>
        <v>2.4684175932689983E-2</v>
      </c>
      <c r="M24" s="185">
        <f t="shared" si="34"/>
        <v>0.12342087966344992</v>
      </c>
      <c r="N24" s="185">
        <f t="shared" si="34"/>
        <v>2.6447138546057319E-2</v>
      </c>
      <c r="O24" s="185">
        <f t="shared" si="34"/>
        <v>1.1939204149374596E-2</v>
      </c>
      <c r="P24" s="185"/>
      <c r="Q24" s="185"/>
      <c r="R24" s="185"/>
      <c r="S24" s="185"/>
      <c r="T24" s="185">
        <f t="shared" ref="T24:AA24" si="35">T22/$B$25</f>
        <v>9.383905642181456E-2</v>
      </c>
      <c r="U24" s="185">
        <f t="shared" si="35"/>
        <v>0.17558928758474471</v>
      </c>
      <c r="V24" s="185">
        <f t="shared" si="35"/>
        <v>0.28747593557778089</v>
      </c>
      <c r="W24" s="185">
        <f t="shared" si="35"/>
        <v>1.3264474234079575E-2</v>
      </c>
      <c r="X24" s="185">
        <f t="shared" si="35"/>
        <v>0.97795689894929227</v>
      </c>
      <c r="Y24" s="185">
        <f t="shared" si="35"/>
        <v>8.623460870256193E-2</v>
      </c>
      <c r="Z24" s="185">
        <f t="shared" si="35"/>
        <v>0</v>
      </c>
      <c r="AA24" s="185">
        <f t="shared" si="35"/>
        <v>4.7756726299478816E-2</v>
      </c>
      <c r="AB24" s="185"/>
      <c r="AC24" s="185">
        <f>AC22/$B$25</f>
        <v>4.889570570923963E-2</v>
      </c>
      <c r="AD24" s="185"/>
      <c r="AE24" s="185"/>
      <c r="AF24" s="185"/>
      <c r="AG24" s="185">
        <f t="shared" ref="AG24:AQ24" si="36">AG22/$B$25</f>
        <v>0.39533721343923489</v>
      </c>
      <c r="AH24" s="185"/>
      <c r="AI24" s="185"/>
      <c r="AJ24" s="185"/>
      <c r="AK24" s="185">
        <f t="shared" si="36"/>
        <v>0.22784318871744152</v>
      </c>
      <c r="AL24" s="185"/>
      <c r="AM24" s="185"/>
      <c r="AN24" s="185"/>
      <c r="AO24" s="185">
        <f t="shared" si="36"/>
        <v>0.10938229799013567</v>
      </c>
      <c r="AP24" s="185"/>
      <c r="AQ24" s="185">
        <f t="shared" si="36"/>
        <v>0.19696912557203797</v>
      </c>
      <c r="AR24" s="185"/>
      <c r="AS24" s="188"/>
      <c r="AT24" s="188"/>
    </row>
    <row r="25" spans="1:49" x14ac:dyDescent="0.25">
      <c r="A25" s="191" t="s">
        <v>480</v>
      </c>
      <c r="B25">
        <v>2214888</v>
      </c>
      <c r="F25" s="29"/>
      <c r="J25" s="29"/>
      <c r="K25" s="29"/>
      <c r="AP25" s="185"/>
      <c r="AR25" s="185"/>
      <c r="AS25" s="188"/>
      <c r="AT25" s="188"/>
    </row>
    <row r="26" spans="1:49" x14ac:dyDescent="0.25">
      <c r="F26" s="29"/>
      <c r="J26" s="29"/>
      <c r="K26" s="29"/>
      <c r="AP26" s="185"/>
      <c r="AR26" s="185"/>
      <c r="AS26" s="188"/>
      <c r="AT26" s="188"/>
    </row>
    <row r="27" spans="1:49" x14ac:dyDescent="0.25">
      <c r="F27" s="29"/>
      <c r="J27" s="29"/>
      <c r="K27" s="29"/>
      <c r="AP27" s="185"/>
      <c r="AR27" s="185"/>
      <c r="AS27" s="188"/>
      <c r="AT27" s="188"/>
    </row>
    <row r="28" spans="1:49" x14ac:dyDescent="0.25">
      <c r="F28" s="29"/>
      <c r="J28" s="29"/>
      <c r="K28" s="29"/>
      <c r="AP28" s="185"/>
      <c r="AR28" s="185"/>
      <c r="AS28" s="188"/>
      <c r="AT28" s="188"/>
    </row>
    <row r="29" spans="1:49" x14ac:dyDescent="0.25">
      <c r="F29" s="29"/>
      <c r="J29" s="29"/>
      <c r="K29" s="29"/>
      <c r="AP29" s="185"/>
      <c r="AR29" s="185"/>
      <c r="AS29" s="188"/>
      <c r="AT29" s="188"/>
    </row>
    <row r="30" spans="1:49" x14ac:dyDescent="0.25">
      <c r="F30" s="29"/>
      <c r="J30" s="29"/>
      <c r="K30" s="29"/>
      <c r="AP30" s="185"/>
      <c r="AR30" s="185"/>
      <c r="AS30" s="188"/>
      <c r="AT30" s="188"/>
    </row>
    <row r="31" spans="1:49" x14ac:dyDescent="0.25">
      <c r="F31" s="29"/>
      <c r="J31" s="29"/>
      <c r="K31" s="29"/>
      <c r="AP31" s="185"/>
      <c r="AR31" s="185"/>
      <c r="AS31" s="188"/>
      <c r="AT31" s="188"/>
    </row>
    <row r="32" spans="1:49" x14ac:dyDescent="0.25">
      <c r="F32" s="29"/>
      <c r="J32" s="29"/>
      <c r="K32" s="29"/>
      <c r="AP32" s="185"/>
      <c r="AR32" s="185"/>
      <c r="AS32" s="188"/>
      <c r="AT32" s="188"/>
    </row>
    <row r="33" spans="6:46" x14ac:dyDescent="0.25">
      <c r="F33" s="29"/>
      <c r="J33" s="29"/>
      <c r="K33" s="29"/>
      <c r="AP33" s="185"/>
      <c r="AR33" s="185"/>
      <c r="AS33" s="188"/>
      <c r="AT33" s="188"/>
    </row>
    <row r="34" spans="6:46" x14ac:dyDescent="0.25">
      <c r="F34" s="29"/>
      <c r="J34" s="29"/>
      <c r="K34" s="29"/>
      <c r="AP34" s="185"/>
      <c r="AR34" s="185"/>
      <c r="AS34" s="188"/>
      <c r="AT34" s="188"/>
    </row>
    <row r="35" spans="6:46" x14ac:dyDescent="0.25">
      <c r="F35" s="29"/>
      <c r="AP35" s="185"/>
      <c r="AR35" s="185"/>
      <c r="AS35" s="188"/>
      <c r="AT35" s="188"/>
    </row>
    <row r="36" spans="6:46" x14ac:dyDescent="0.25">
      <c r="F36" s="29"/>
      <c r="J36" s="29"/>
      <c r="K36" s="29"/>
      <c r="AP36" s="185"/>
      <c r="AR36" s="185"/>
      <c r="AS36" s="188"/>
      <c r="AT36" s="188"/>
    </row>
    <row r="37" spans="6:46" x14ac:dyDescent="0.25">
      <c r="F37" s="29"/>
      <c r="J37" s="29"/>
      <c r="K37" s="29"/>
      <c r="AP37" s="185"/>
      <c r="AR37" s="185"/>
      <c r="AS37" s="188"/>
      <c r="AT37" s="188"/>
    </row>
    <row r="38" spans="6:46" x14ac:dyDescent="0.25">
      <c r="F38" s="29"/>
      <c r="J38" s="29"/>
      <c r="K38" s="29"/>
      <c r="AP38" s="185"/>
      <c r="AR38" s="185"/>
      <c r="AS38" s="188"/>
      <c r="AT38" s="188"/>
    </row>
    <row r="39" spans="6:46" x14ac:dyDescent="0.25">
      <c r="F39" s="29"/>
      <c r="J39" s="29"/>
      <c r="K39" s="29"/>
      <c r="AP39" s="185"/>
      <c r="AR39" s="185"/>
      <c r="AS39" s="188"/>
      <c r="AT39" s="188"/>
    </row>
    <row r="40" spans="6:46" x14ac:dyDescent="0.25">
      <c r="F40" s="29"/>
      <c r="J40" s="29"/>
      <c r="K40" s="29"/>
      <c r="AP40" s="185"/>
      <c r="AR40" s="185"/>
      <c r="AS40" s="188"/>
      <c r="AT40" s="188"/>
    </row>
    <row r="41" spans="6:46" x14ac:dyDescent="0.25">
      <c r="AP41" s="185"/>
      <c r="AR41" s="185"/>
      <c r="AT41" s="188"/>
    </row>
  </sheetData>
  <mergeCells count="6">
    <mergeCell ref="B1:T1"/>
    <mergeCell ref="AH1:AK1"/>
    <mergeCell ref="AR1:AU1"/>
    <mergeCell ref="AL3:AO3"/>
    <mergeCell ref="AD1:AD2"/>
    <mergeCell ref="AL1:AQ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9FBDB-1C49-49EA-BB70-06E2B30DEA35}">
  <dimension ref="A1:BM33"/>
  <sheetViews>
    <sheetView tabSelected="1" topLeftCell="AN1" workbookViewId="0">
      <selection activeCell="BG28" sqref="BG28"/>
    </sheetView>
    <sheetView topLeftCell="AW1" workbookViewId="1">
      <selection activeCell="BF5" sqref="BF5:BM24"/>
    </sheetView>
  </sheetViews>
  <sheetFormatPr defaultRowHeight="11.25" customHeight="1" x14ac:dyDescent="0.2"/>
  <cols>
    <col min="1" max="1" width="52.85546875" style="1" customWidth="1"/>
    <col min="2" max="65" width="10" style="1" customWidth="1"/>
    <col min="66" max="16384" width="9.140625" style="1"/>
  </cols>
  <sheetData>
    <row r="1" spans="1:65" customFormat="1" ht="12" customHeight="1" x14ac:dyDescent="0.25">
      <c r="A1" s="238"/>
      <c r="B1" s="245" t="s">
        <v>0</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row>
    <row r="2" spans="1:65" customFormat="1" ht="12" customHeight="1" x14ac:dyDescent="0.25">
      <c r="A2" s="238"/>
      <c r="B2" s="246" t="s">
        <v>1</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row>
    <row r="3" spans="1:65" customFormat="1" ht="12" customHeight="1" x14ac:dyDescent="0.25">
      <c r="A3" s="238"/>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row>
    <row r="4" spans="1:65" customFormat="1" ht="12" customHeight="1" x14ac:dyDescent="0.25">
      <c r="A4" s="238"/>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row>
    <row r="5" spans="1:65" ht="20.25" customHeight="1" x14ac:dyDescent="0.2">
      <c r="A5" s="248"/>
      <c r="B5" s="240" t="s">
        <v>2</v>
      </c>
      <c r="C5" s="241"/>
      <c r="D5" s="241"/>
      <c r="E5" s="241"/>
      <c r="F5" s="241"/>
      <c r="G5" s="241"/>
      <c r="H5" s="241"/>
      <c r="I5" s="242"/>
      <c r="J5" s="240" t="s">
        <v>3</v>
      </c>
      <c r="K5" s="241"/>
      <c r="L5" s="241"/>
      <c r="M5" s="241"/>
      <c r="N5" s="241"/>
      <c r="O5" s="241"/>
      <c r="P5" s="241"/>
      <c r="Q5" s="242"/>
      <c r="R5" s="240" t="s">
        <v>4</v>
      </c>
      <c r="S5" s="241"/>
      <c r="T5" s="241"/>
      <c r="U5" s="241"/>
      <c r="V5" s="241"/>
      <c r="W5" s="241"/>
      <c r="X5" s="241"/>
      <c r="Y5" s="242"/>
      <c r="Z5" s="240" t="s">
        <v>5</v>
      </c>
      <c r="AA5" s="241"/>
      <c r="AB5" s="241"/>
      <c r="AC5" s="241"/>
      <c r="AD5" s="241"/>
      <c r="AE5" s="241"/>
      <c r="AF5" s="241"/>
      <c r="AG5" s="242"/>
      <c r="AH5" s="240" t="s">
        <v>6</v>
      </c>
      <c r="AI5" s="241"/>
      <c r="AJ5" s="241"/>
      <c r="AK5" s="241"/>
      <c r="AL5" s="241"/>
      <c r="AM5" s="241"/>
      <c r="AN5" s="241"/>
      <c r="AO5" s="242"/>
      <c r="AP5" s="240" t="s">
        <v>7</v>
      </c>
      <c r="AQ5" s="241"/>
      <c r="AR5" s="241"/>
      <c r="AS5" s="241"/>
      <c r="AT5" s="241"/>
      <c r="AU5" s="241"/>
      <c r="AV5" s="241"/>
      <c r="AW5" s="242"/>
      <c r="AX5" s="240" t="s">
        <v>8</v>
      </c>
      <c r="AY5" s="241"/>
      <c r="AZ5" s="241"/>
      <c r="BA5" s="241"/>
      <c r="BB5" s="241"/>
      <c r="BC5" s="241"/>
      <c r="BD5" s="241"/>
      <c r="BE5" s="242"/>
      <c r="BF5" s="240" t="s">
        <v>9</v>
      </c>
      <c r="BG5" s="241"/>
      <c r="BH5" s="241"/>
      <c r="BI5" s="241"/>
      <c r="BJ5" s="241"/>
      <c r="BK5" s="241"/>
      <c r="BL5" s="241"/>
      <c r="BM5" s="242"/>
    </row>
    <row r="6" spans="1:65" ht="12" customHeight="1" x14ac:dyDescent="0.2">
      <c r="A6" s="249"/>
      <c r="B6" s="2" t="s">
        <v>10</v>
      </c>
      <c r="C6" s="3" t="s">
        <v>11</v>
      </c>
      <c r="D6" s="3" t="s">
        <v>12</v>
      </c>
      <c r="E6" s="3" t="s">
        <v>13</v>
      </c>
      <c r="F6" s="3" t="s">
        <v>14</v>
      </c>
      <c r="G6" s="3" t="s">
        <v>15</v>
      </c>
      <c r="H6" s="3" t="s">
        <v>16</v>
      </c>
      <c r="I6" s="4" t="s">
        <v>9</v>
      </c>
      <c r="J6" s="2" t="s">
        <v>10</v>
      </c>
      <c r="K6" s="3" t="s">
        <v>11</v>
      </c>
      <c r="L6" s="3" t="s">
        <v>12</v>
      </c>
      <c r="M6" s="3" t="s">
        <v>13</v>
      </c>
      <c r="N6" s="3" t="s">
        <v>14</v>
      </c>
      <c r="O6" s="3" t="s">
        <v>15</v>
      </c>
      <c r="P6" s="3" t="s">
        <v>16</v>
      </c>
      <c r="Q6" s="4" t="s">
        <v>9</v>
      </c>
      <c r="R6" s="2" t="s">
        <v>10</v>
      </c>
      <c r="S6" s="3" t="s">
        <v>11</v>
      </c>
      <c r="T6" s="3" t="s">
        <v>12</v>
      </c>
      <c r="U6" s="3" t="s">
        <v>13</v>
      </c>
      <c r="V6" s="3" t="s">
        <v>14</v>
      </c>
      <c r="W6" s="3" t="s">
        <v>15</v>
      </c>
      <c r="X6" s="3" t="s">
        <v>16</v>
      </c>
      <c r="Y6" s="4" t="s">
        <v>9</v>
      </c>
      <c r="Z6" s="2" t="s">
        <v>10</v>
      </c>
      <c r="AA6" s="3" t="s">
        <v>11</v>
      </c>
      <c r="AB6" s="3" t="s">
        <v>12</v>
      </c>
      <c r="AC6" s="3" t="s">
        <v>13</v>
      </c>
      <c r="AD6" s="3" t="s">
        <v>14</v>
      </c>
      <c r="AE6" s="3" t="s">
        <v>15</v>
      </c>
      <c r="AF6" s="3" t="s">
        <v>16</v>
      </c>
      <c r="AG6" s="4" t="s">
        <v>9</v>
      </c>
      <c r="AH6" s="2" t="s">
        <v>10</v>
      </c>
      <c r="AI6" s="3" t="s">
        <v>11</v>
      </c>
      <c r="AJ6" s="3" t="s">
        <v>12</v>
      </c>
      <c r="AK6" s="3" t="s">
        <v>13</v>
      </c>
      <c r="AL6" s="3" t="s">
        <v>14</v>
      </c>
      <c r="AM6" s="3" t="s">
        <v>15</v>
      </c>
      <c r="AN6" s="3" t="s">
        <v>16</v>
      </c>
      <c r="AO6" s="4" t="s">
        <v>9</v>
      </c>
      <c r="AP6" s="3" t="s">
        <v>10</v>
      </c>
      <c r="AQ6" s="3" t="s">
        <v>11</v>
      </c>
      <c r="AR6" s="3" t="s">
        <v>12</v>
      </c>
      <c r="AS6" s="3" t="s">
        <v>13</v>
      </c>
      <c r="AT6" s="3" t="s">
        <v>14</v>
      </c>
      <c r="AU6" s="3" t="s">
        <v>15</v>
      </c>
      <c r="AV6" s="3" t="s">
        <v>16</v>
      </c>
      <c r="AW6" s="4" t="s">
        <v>9</v>
      </c>
      <c r="AX6" s="2" t="s">
        <v>10</v>
      </c>
      <c r="AY6" s="3" t="s">
        <v>11</v>
      </c>
      <c r="AZ6" s="3" t="s">
        <v>12</v>
      </c>
      <c r="BA6" s="3" t="s">
        <v>13</v>
      </c>
      <c r="BB6" s="3" t="s">
        <v>14</v>
      </c>
      <c r="BC6" s="3" t="s">
        <v>15</v>
      </c>
      <c r="BD6" s="3" t="s">
        <v>16</v>
      </c>
      <c r="BE6" s="4" t="s">
        <v>9</v>
      </c>
      <c r="BF6" s="2" t="s">
        <v>10</v>
      </c>
      <c r="BG6" s="3" t="s">
        <v>11</v>
      </c>
      <c r="BH6" s="3" t="s">
        <v>12</v>
      </c>
      <c r="BI6" s="3" t="s">
        <v>13</v>
      </c>
      <c r="BJ6" s="3" t="s">
        <v>14</v>
      </c>
      <c r="BK6" s="3" t="s">
        <v>15</v>
      </c>
      <c r="BL6" s="3" t="s">
        <v>16</v>
      </c>
      <c r="BM6" s="4" t="s">
        <v>9</v>
      </c>
    </row>
    <row r="7" spans="1:65" ht="12" customHeight="1" x14ac:dyDescent="0.2">
      <c r="A7" s="5" t="s">
        <v>17</v>
      </c>
      <c r="B7" s="6">
        <v>16025</v>
      </c>
      <c r="C7" s="6">
        <v>3065</v>
      </c>
      <c r="D7" s="6">
        <v>1405</v>
      </c>
      <c r="E7" s="6">
        <v>660</v>
      </c>
      <c r="F7" s="6">
        <v>245</v>
      </c>
      <c r="G7" s="6">
        <v>110</v>
      </c>
      <c r="H7" s="6">
        <v>70</v>
      </c>
      <c r="I7" s="7">
        <v>21580</v>
      </c>
      <c r="J7" s="8">
        <v>56765</v>
      </c>
      <c r="K7" s="6">
        <v>1795</v>
      </c>
      <c r="L7" s="6">
        <v>335</v>
      </c>
      <c r="M7" s="6">
        <v>75</v>
      </c>
      <c r="N7" s="6">
        <v>15</v>
      </c>
      <c r="O7" s="6">
        <v>5</v>
      </c>
      <c r="P7" s="6">
        <v>0</v>
      </c>
      <c r="Q7" s="7">
        <v>58990</v>
      </c>
      <c r="R7" s="8">
        <v>59685</v>
      </c>
      <c r="S7" s="6">
        <v>6970</v>
      </c>
      <c r="T7" s="6">
        <v>1275</v>
      </c>
      <c r="U7" s="6">
        <v>260</v>
      </c>
      <c r="V7" s="6">
        <v>55</v>
      </c>
      <c r="W7" s="6">
        <v>25</v>
      </c>
      <c r="X7" s="6">
        <v>10</v>
      </c>
      <c r="Y7" s="7">
        <v>68280</v>
      </c>
      <c r="Z7" s="8">
        <v>0</v>
      </c>
      <c r="AA7" s="6">
        <v>0</v>
      </c>
      <c r="AB7" s="6">
        <v>0</v>
      </c>
      <c r="AC7" s="6">
        <v>0</v>
      </c>
      <c r="AD7" s="6">
        <v>0</v>
      </c>
      <c r="AE7" s="6">
        <v>0</v>
      </c>
      <c r="AF7" s="6">
        <v>0</v>
      </c>
      <c r="AG7" s="7">
        <v>0</v>
      </c>
      <c r="AH7" s="8">
        <v>0</v>
      </c>
      <c r="AI7" s="6">
        <v>0</v>
      </c>
      <c r="AJ7" s="6">
        <v>0</v>
      </c>
      <c r="AK7" s="6">
        <v>5</v>
      </c>
      <c r="AL7" s="6">
        <v>0</v>
      </c>
      <c r="AM7" s="6">
        <v>0</v>
      </c>
      <c r="AN7" s="6">
        <v>0</v>
      </c>
      <c r="AO7" s="7">
        <v>5</v>
      </c>
      <c r="AP7" s="8">
        <v>0</v>
      </c>
      <c r="AQ7" s="6">
        <v>0</v>
      </c>
      <c r="AR7" s="6">
        <v>0</v>
      </c>
      <c r="AS7" s="6">
        <v>0</v>
      </c>
      <c r="AT7" s="6">
        <v>0</v>
      </c>
      <c r="AU7" s="6">
        <v>0</v>
      </c>
      <c r="AV7" s="6">
        <v>0</v>
      </c>
      <c r="AW7" s="7">
        <v>0</v>
      </c>
      <c r="AX7" s="8">
        <v>495</v>
      </c>
      <c r="AY7" s="6">
        <v>95</v>
      </c>
      <c r="AZ7" s="6">
        <v>45</v>
      </c>
      <c r="BA7" s="6">
        <v>40</v>
      </c>
      <c r="BB7" s="6">
        <v>5</v>
      </c>
      <c r="BC7" s="6">
        <v>5</v>
      </c>
      <c r="BD7" s="6">
        <v>0</v>
      </c>
      <c r="BE7" s="7">
        <v>685</v>
      </c>
      <c r="BF7" s="9">
        <v>132970</v>
      </c>
      <c r="BG7" s="7">
        <v>11925</v>
      </c>
      <c r="BH7" s="7">
        <v>3060</v>
      </c>
      <c r="BI7" s="7">
        <v>1040</v>
      </c>
      <c r="BJ7" s="7">
        <v>320</v>
      </c>
      <c r="BK7" s="7">
        <v>145</v>
      </c>
      <c r="BL7" s="7">
        <v>80</v>
      </c>
      <c r="BM7" s="10">
        <v>149540</v>
      </c>
    </row>
    <row r="8" spans="1:65" ht="12" customHeight="1" x14ac:dyDescent="0.2">
      <c r="A8" s="5" t="s">
        <v>18</v>
      </c>
      <c r="B8" s="6">
        <v>77305</v>
      </c>
      <c r="C8" s="6">
        <v>18690</v>
      </c>
      <c r="D8" s="6">
        <v>13000</v>
      </c>
      <c r="E8" s="6">
        <v>9705</v>
      </c>
      <c r="F8" s="6">
        <v>4135</v>
      </c>
      <c r="G8" s="6">
        <v>2440</v>
      </c>
      <c r="H8" s="6">
        <v>1435</v>
      </c>
      <c r="I8" s="7">
        <v>126710</v>
      </c>
      <c r="J8" s="11">
        <v>16350</v>
      </c>
      <c r="K8" s="6">
        <v>1245</v>
      </c>
      <c r="L8" s="6">
        <v>240</v>
      </c>
      <c r="M8" s="6">
        <v>50</v>
      </c>
      <c r="N8" s="6">
        <v>5</v>
      </c>
      <c r="O8" s="6">
        <v>0</v>
      </c>
      <c r="P8" s="6">
        <v>0</v>
      </c>
      <c r="Q8" s="7">
        <v>17890</v>
      </c>
      <c r="R8" s="11">
        <v>4920</v>
      </c>
      <c r="S8" s="6">
        <v>1480</v>
      </c>
      <c r="T8" s="6">
        <v>415</v>
      </c>
      <c r="U8" s="6">
        <v>95</v>
      </c>
      <c r="V8" s="6">
        <v>15</v>
      </c>
      <c r="W8" s="6">
        <v>10</v>
      </c>
      <c r="X8" s="6">
        <v>0</v>
      </c>
      <c r="Y8" s="7">
        <v>6935</v>
      </c>
      <c r="Z8" s="11">
        <v>0</v>
      </c>
      <c r="AA8" s="6">
        <v>5</v>
      </c>
      <c r="AB8" s="6">
        <v>0</v>
      </c>
      <c r="AC8" s="6">
        <v>0</v>
      </c>
      <c r="AD8" s="6">
        <v>0</v>
      </c>
      <c r="AE8" s="6">
        <v>0</v>
      </c>
      <c r="AF8" s="6">
        <v>5</v>
      </c>
      <c r="AG8" s="7">
        <v>10</v>
      </c>
      <c r="AH8" s="11">
        <v>0</v>
      </c>
      <c r="AI8" s="6">
        <v>0</v>
      </c>
      <c r="AJ8" s="6">
        <v>0</v>
      </c>
      <c r="AK8" s="6">
        <v>0</v>
      </c>
      <c r="AL8" s="6">
        <v>0</v>
      </c>
      <c r="AM8" s="6">
        <v>0</v>
      </c>
      <c r="AN8" s="6">
        <v>5</v>
      </c>
      <c r="AO8" s="7">
        <v>5</v>
      </c>
      <c r="AP8" s="11">
        <v>25</v>
      </c>
      <c r="AQ8" s="6">
        <v>15</v>
      </c>
      <c r="AR8" s="6">
        <v>10</v>
      </c>
      <c r="AS8" s="6">
        <v>5</v>
      </c>
      <c r="AT8" s="6">
        <v>0</v>
      </c>
      <c r="AU8" s="6">
        <v>0</v>
      </c>
      <c r="AV8" s="6">
        <v>0</v>
      </c>
      <c r="AW8" s="7">
        <v>55</v>
      </c>
      <c r="AX8" s="11">
        <v>285</v>
      </c>
      <c r="AY8" s="6">
        <v>75</v>
      </c>
      <c r="AZ8" s="6">
        <v>35</v>
      </c>
      <c r="BA8" s="6">
        <v>10</v>
      </c>
      <c r="BB8" s="6">
        <v>5</v>
      </c>
      <c r="BC8" s="6">
        <v>0</v>
      </c>
      <c r="BD8" s="6">
        <v>0</v>
      </c>
      <c r="BE8" s="7">
        <v>410</v>
      </c>
      <c r="BF8" s="12">
        <v>98885</v>
      </c>
      <c r="BG8" s="7">
        <v>21510</v>
      </c>
      <c r="BH8" s="7">
        <v>13700</v>
      </c>
      <c r="BI8" s="7">
        <v>9865</v>
      </c>
      <c r="BJ8" s="7">
        <v>4160</v>
      </c>
      <c r="BK8" s="7">
        <v>2450</v>
      </c>
      <c r="BL8" s="7">
        <v>1445</v>
      </c>
      <c r="BM8" s="13">
        <v>152015</v>
      </c>
    </row>
    <row r="9" spans="1:65" ht="12" customHeight="1" x14ac:dyDescent="0.2">
      <c r="A9" s="5" t="s">
        <v>19</v>
      </c>
      <c r="B9" s="6">
        <v>223495</v>
      </c>
      <c r="C9" s="6">
        <v>25950</v>
      </c>
      <c r="D9" s="6">
        <v>11410</v>
      </c>
      <c r="E9" s="6">
        <v>4945</v>
      </c>
      <c r="F9" s="6">
        <v>1455</v>
      </c>
      <c r="G9" s="6">
        <v>590</v>
      </c>
      <c r="H9" s="6">
        <v>325</v>
      </c>
      <c r="I9" s="7">
        <v>268170</v>
      </c>
      <c r="J9" s="11">
        <v>57865</v>
      </c>
      <c r="K9" s="6">
        <v>2035</v>
      </c>
      <c r="L9" s="6">
        <v>230</v>
      </c>
      <c r="M9" s="6">
        <v>15</v>
      </c>
      <c r="N9" s="6">
        <v>5</v>
      </c>
      <c r="O9" s="6">
        <v>0</v>
      </c>
      <c r="P9" s="6">
        <v>0</v>
      </c>
      <c r="Q9" s="7">
        <v>60150</v>
      </c>
      <c r="R9" s="11">
        <v>12720</v>
      </c>
      <c r="S9" s="6">
        <v>1745</v>
      </c>
      <c r="T9" s="6">
        <v>300</v>
      </c>
      <c r="U9" s="6">
        <v>55</v>
      </c>
      <c r="V9" s="6">
        <v>5</v>
      </c>
      <c r="W9" s="6">
        <v>0</v>
      </c>
      <c r="X9" s="6">
        <v>0</v>
      </c>
      <c r="Y9" s="7">
        <v>14825</v>
      </c>
      <c r="Z9" s="11">
        <v>0</v>
      </c>
      <c r="AA9" s="6">
        <v>0</v>
      </c>
      <c r="AB9" s="6">
        <v>0</v>
      </c>
      <c r="AC9" s="6">
        <v>0</v>
      </c>
      <c r="AD9" s="6">
        <v>0</v>
      </c>
      <c r="AE9" s="6">
        <v>0</v>
      </c>
      <c r="AF9" s="6">
        <v>5</v>
      </c>
      <c r="AG9" s="7">
        <v>5</v>
      </c>
      <c r="AH9" s="11">
        <v>0</v>
      </c>
      <c r="AI9" s="6">
        <v>0</v>
      </c>
      <c r="AJ9" s="6">
        <v>0</v>
      </c>
      <c r="AK9" s="6">
        <v>0</v>
      </c>
      <c r="AL9" s="6">
        <v>0</v>
      </c>
      <c r="AM9" s="6">
        <v>0</v>
      </c>
      <c r="AN9" s="6">
        <v>0</v>
      </c>
      <c r="AO9" s="7">
        <v>0</v>
      </c>
      <c r="AP9" s="11">
        <v>5</v>
      </c>
      <c r="AQ9" s="6">
        <v>0</v>
      </c>
      <c r="AR9" s="6">
        <v>0</v>
      </c>
      <c r="AS9" s="6">
        <v>0</v>
      </c>
      <c r="AT9" s="6">
        <v>0</v>
      </c>
      <c r="AU9" s="6">
        <v>0</v>
      </c>
      <c r="AV9" s="6">
        <v>5</v>
      </c>
      <c r="AW9" s="7">
        <v>10</v>
      </c>
      <c r="AX9" s="11">
        <v>490</v>
      </c>
      <c r="AY9" s="6">
        <v>30</v>
      </c>
      <c r="AZ9" s="6">
        <v>25</v>
      </c>
      <c r="BA9" s="6">
        <v>10</v>
      </c>
      <c r="BB9" s="6">
        <v>0</v>
      </c>
      <c r="BC9" s="6">
        <v>0</v>
      </c>
      <c r="BD9" s="6">
        <v>0</v>
      </c>
      <c r="BE9" s="7">
        <v>555</v>
      </c>
      <c r="BF9" s="12">
        <v>294575</v>
      </c>
      <c r="BG9" s="7">
        <v>29760</v>
      </c>
      <c r="BH9" s="7">
        <v>11965</v>
      </c>
      <c r="BI9" s="7">
        <v>5025</v>
      </c>
      <c r="BJ9" s="7">
        <v>1465</v>
      </c>
      <c r="BK9" s="7">
        <v>590</v>
      </c>
      <c r="BL9" s="7">
        <v>335</v>
      </c>
      <c r="BM9" s="13">
        <v>343715</v>
      </c>
    </row>
    <row r="10" spans="1:65" ht="12" customHeight="1" x14ac:dyDescent="0.2">
      <c r="A10" s="5" t="s">
        <v>20</v>
      </c>
      <c r="B10" s="6">
        <v>35150</v>
      </c>
      <c r="C10" s="6">
        <v>9265</v>
      </c>
      <c r="D10" s="6">
        <v>3535</v>
      </c>
      <c r="E10" s="6">
        <v>1570</v>
      </c>
      <c r="F10" s="6">
        <v>460</v>
      </c>
      <c r="G10" s="6">
        <v>295</v>
      </c>
      <c r="H10" s="6">
        <v>205</v>
      </c>
      <c r="I10" s="7">
        <v>50480</v>
      </c>
      <c r="J10" s="11">
        <v>17825</v>
      </c>
      <c r="K10" s="6">
        <v>1815</v>
      </c>
      <c r="L10" s="6">
        <v>175</v>
      </c>
      <c r="M10" s="6">
        <v>15</v>
      </c>
      <c r="N10" s="6">
        <v>0</v>
      </c>
      <c r="O10" s="6">
        <v>0</v>
      </c>
      <c r="P10" s="6">
        <v>0</v>
      </c>
      <c r="Q10" s="7">
        <v>19830</v>
      </c>
      <c r="R10" s="11">
        <v>4695</v>
      </c>
      <c r="S10" s="6">
        <v>1755</v>
      </c>
      <c r="T10" s="6">
        <v>350</v>
      </c>
      <c r="U10" s="6">
        <v>55</v>
      </c>
      <c r="V10" s="6">
        <v>10</v>
      </c>
      <c r="W10" s="6">
        <v>0</v>
      </c>
      <c r="X10" s="6">
        <v>0</v>
      </c>
      <c r="Y10" s="7">
        <v>6865</v>
      </c>
      <c r="Z10" s="11">
        <v>0</v>
      </c>
      <c r="AA10" s="6">
        <v>0</v>
      </c>
      <c r="AB10" s="6">
        <v>0</v>
      </c>
      <c r="AC10" s="6">
        <v>0</v>
      </c>
      <c r="AD10" s="6">
        <v>0</v>
      </c>
      <c r="AE10" s="6">
        <v>0</v>
      </c>
      <c r="AF10" s="6">
        <v>0</v>
      </c>
      <c r="AG10" s="7">
        <v>0</v>
      </c>
      <c r="AH10" s="11">
        <v>0</v>
      </c>
      <c r="AI10" s="6">
        <v>0</v>
      </c>
      <c r="AJ10" s="6">
        <v>0</v>
      </c>
      <c r="AK10" s="6">
        <v>0</v>
      </c>
      <c r="AL10" s="6">
        <v>0</v>
      </c>
      <c r="AM10" s="6">
        <v>0</v>
      </c>
      <c r="AN10" s="6">
        <v>0</v>
      </c>
      <c r="AO10" s="7">
        <v>0</v>
      </c>
      <c r="AP10" s="11">
        <v>0</v>
      </c>
      <c r="AQ10" s="6">
        <v>0</v>
      </c>
      <c r="AR10" s="6">
        <v>0</v>
      </c>
      <c r="AS10" s="6">
        <v>0</v>
      </c>
      <c r="AT10" s="6">
        <v>0</v>
      </c>
      <c r="AU10" s="6">
        <v>0</v>
      </c>
      <c r="AV10" s="6">
        <v>0</v>
      </c>
      <c r="AW10" s="7">
        <v>0</v>
      </c>
      <c r="AX10" s="11">
        <v>20</v>
      </c>
      <c r="AY10" s="6">
        <v>5</v>
      </c>
      <c r="AZ10" s="6">
        <v>0</v>
      </c>
      <c r="BA10" s="6">
        <v>0</v>
      </c>
      <c r="BB10" s="6">
        <v>0</v>
      </c>
      <c r="BC10" s="6">
        <v>0</v>
      </c>
      <c r="BD10" s="6">
        <v>0</v>
      </c>
      <c r="BE10" s="7">
        <v>25</v>
      </c>
      <c r="BF10" s="12">
        <v>57690</v>
      </c>
      <c r="BG10" s="7">
        <v>12840</v>
      </c>
      <c r="BH10" s="7">
        <v>4060</v>
      </c>
      <c r="BI10" s="7">
        <v>1640</v>
      </c>
      <c r="BJ10" s="7">
        <v>470</v>
      </c>
      <c r="BK10" s="7">
        <v>295</v>
      </c>
      <c r="BL10" s="7">
        <v>205</v>
      </c>
      <c r="BM10" s="13">
        <v>77200</v>
      </c>
    </row>
    <row r="11" spans="1:65" ht="12" customHeight="1" x14ac:dyDescent="0.2">
      <c r="A11" s="5" t="s">
        <v>21</v>
      </c>
      <c r="B11" s="6">
        <v>55385</v>
      </c>
      <c r="C11" s="6">
        <v>13795</v>
      </c>
      <c r="D11" s="6">
        <v>9350</v>
      </c>
      <c r="E11" s="6">
        <v>5435</v>
      </c>
      <c r="F11" s="6">
        <v>1775</v>
      </c>
      <c r="G11" s="6">
        <v>850</v>
      </c>
      <c r="H11" s="6">
        <v>455</v>
      </c>
      <c r="I11" s="7">
        <v>87045</v>
      </c>
      <c r="J11" s="11">
        <v>9810</v>
      </c>
      <c r="K11" s="6">
        <v>575</v>
      </c>
      <c r="L11" s="6">
        <v>125</v>
      </c>
      <c r="M11" s="6">
        <v>20</v>
      </c>
      <c r="N11" s="6">
        <v>0</v>
      </c>
      <c r="O11" s="6">
        <v>0</v>
      </c>
      <c r="P11" s="6">
        <v>0</v>
      </c>
      <c r="Q11" s="7">
        <v>10530</v>
      </c>
      <c r="R11" s="11">
        <v>3930</v>
      </c>
      <c r="S11" s="6">
        <v>1015</v>
      </c>
      <c r="T11" s="6">
        <v>325</v>
      </c>
      <c r="U11" s="6">
        <v>90</v>
      </c>
      <c r="V11" s="6">
        <v>15</v>
      </c>
      <c r="W11" s="6">
        <v>5</v>
      </c>
      <c r="X11" s="6">
        <v>0</v>
      </c>
      <c r="Y11" s="7">
        <v>5380</v>
      </c>
      <c r="Z11" s="11">
        <v>0</v>
      </c>
      <c r="AA11" s="6">
        <v>0</v>
      </c>
      <c r="AB11" s="6">
        <v>0</v>
      </c>
      <c r="AC11" s="6">
        <v>0</v>
      </c>
      <c r="AD11" s="6">
        <v>0</v>
      </c>
      <c r="AE11" s="6">
        <v>5</v>
      </c>
      <c r="AF11" s="6">
        <v>0</v>
      </c>
      <c r="AG11" s="7">
        <v>5</v>
      </c>
      <c r="AH11" s="11">
        <v>0</v>
      </c>
      <c r="AI11" s="6">
        <v>0</v>
      </c>
      <c r="AJ11" s="6">
        <v>0</v>
      </c>
      <c r="AK11" s="6">
        <v>0</v>
      </c>
      <c r="AL11" s="6">
        <v>0</v>
      </c>
      <c r="AM11" s="6">
        <v>0</v>
      </c>
      <c r="AN11" s="6">
        <v>0</v>
      </c>
      <c r="AO11" s="7">
        <v>0</v>
      </c>
      <c r="AP11" s="11">
        <v>0</v>
      </c>
      <c r="AQ11" s="6">
        <v>0</v>
      </c>
      <c r="AR11" s="6">
        <v>0</v>
      </c>
      <c r="AS11" s="6">
        <v>0</v>
      </c>
      <c r="AT11" s="6">
        <v>0</v>
      </c>
      <c r="AU11" s="6">
        <v>0</v>
      </c>
      <c r="AV11" s="6">
        <v>0</v>
      </c>
      <c r="AW11" s="7">
        <v>0</v>
      </c>
      <c r="AX11" s="11">
        <v>135</v>
      </c>
      <c r="AY11" s="6">
        <v>25</v>
      </c>
      <c r="AZ11" s="6">
        <v>15</v>
      </c>
      <c r="BA11" s="6">
        <v>5</v>
      </c>
      <c r="BB11" s="6">
        <v>0</v>
      </c>
      <c r="BC11" s="6">
        <v>5</v>
      </c>
      <c r="BD11" s="6">
        <v>0</v>
      </c>
      <c r="BE11" s="7">
        <v>185</v>
      </c>
      <c r="BF11" s="12">
        <v>69260</v>
      </c>
      <c r="BG11" s="7">
        <v>15410</v>
      </c>
      <c r="BH11" s="7">
        <v>9815</v>
      </c>
      <c r="BI11" s="7">
        <v>5550</v>
      </c>
      <c r="BJ11" s="7">
        <v>1790</v>
      </c>
      <c r="BK11" s="7">
        <v>865</v>
      </c>
      <c r="BL11" s="7">
        <v>455</v>
      </c>
      <c r="BM11" s="13">
        <v>103145</v>
      </c>
    </row>
    <row r="12" spans="1:65" ht="12" customHeight="1" x14ac:dyDescent="0.2">
      <c r="A12" s="5" t="s">
        <v>22</v>
      </c>
      <c r="B12" s="6">
        <v>101665</v>
      </c>
      <c r="C12" s="6">
        <v>23230</v>
      </c>
      <c r="D12" s="6">
        <v>10080</v>
      </c>
      <c r="E12" s="6">
        <v>4395</v>
      </c>
      <c r="F12" s="6">
        <v>1150</v>
      </c>
      <c r="G12" s="6">
        <v>480</v>
      </c>
      <c r="H12" s="6">
        <v>480</v>
      </c>
      <c r="I12" s="7">
        <v>141480</v>
      </c>
      <c r="J12" s="11">
        <v>37785</v>
      </c>
      <c r="K12" s="6">
        <v>5155</v>
      </c>
      <c r="L12" s="6">
        <v>830</v>
      </c>
      <c r="M12" s="6">
        <v>130</v>
      </c>
      <c r="N12" s="6">
        <v>15</v>
      </c>
      <c r="O12" s="6">
        <v>5</v>
      </c>
      <c r="P12" s="6">
        <v>0</v>
      </c>
      <c r="Q12" s="7">
        <v>43920</v>
      </c>
      <c r="R12" s="11">
        <v>14320</v>
      </c>
      <c r="S12" s="6">
        <v>5965</v>
      </c>
      <c r="T12" s="6">
        <v>1580</v>
      </c>
      <c r="U12" s="6">
        <v>345</v>
      </c>
      <c r="V12" s="6">
        <v>35</v>
      </c>
      <c r="W12" s="6">
        <v>15</v>
      </c>
      <c r="X12" s="6">
        <v>0</v>
      </c>
      <c r="Y12" s="7">
        <v>22260</v>
      </c>
      <c r="Z12" s="11">
        <v>0</v>
      </c>
      <c r="AA12" s="6">
        <v>0</v>
      </c>
      <c r="AB12" s="6">
        <v>0</v>
      </c>
      <c r="AC12" s="6">
        <v>0</v>
      </c>
      <c r="AD12" s="6">
        <v>0</v>
      </c>
      <c r="AE12" s="6">
        <v>0</v>
      </c>
      <c r="AF12" s="6">
        <v>0</v>
      </c>
      <c r="AG12" s="7">
        <v>0</v>
      </c>
      <c r="AH12" s="11">
        <v>0</v>
      </c>
      <c r="AI12" s="6">
        <v>0</v>
      </c>
      <c r="AJ12" s="6">
        <v>0</v>
      </c>
      <c r="AK12" s="6">
        <v>0</v>
      </c>
      <c r="AL12" s="6">
        <v>0</v>
      </c>
      <c r="AM12" s="6">
        <v>0</v>
      </c>
      <c r="AN12" s="6">
        <v>0</v>
      </c>
      <c r="AO12" s="7">
        <v>0</v>
      </c>
      <c r="AP12" s="11">
        <v>0</v>
      </c>
      <c r="AQ12" s="6">
        <v>0</v>
      </c>
      <c r="AR12" s="6">
        <v>0</v>
      </c>
      <c r="AS12" s="6">
        <v>0</v>
      </c>
      <c r="AT12" s="6">
        <v>0</v>
      </c>
      <c r="AU12" s="6">
        <v>0</v>
      </c>
      <c r="AV12" s="6">
        <v>0</v>
      </c>
      <c r="AW12" s="7">
        <v>0</v>
      </c>
      <c r="AX12" s="11">
        <v>750</v>
      </c>
      <c r="AY12" s="6">
        <v>170</v>
      </c>
      <c r="AZ12" s="6">
        <v>90</v>
      </c>
      <c r="BA12" s="6">
        <v>60</v>
      </c>
      <c r="BB12" s="6">
        <v>10</v>
      </c>
      <c r="BC12" s="6">
        <v>15</v>
      </c>
      <c r="BD12" s="6">
        <v>5</v>
      </c>
      <c r="BE12" s="7">
        <v>1100</v>
      </c>
      <c r="BF12" s="12">
        <v>154520</v>
      </c>
      <c r="BG12" s="7">
        <v>34520</v>
      </c>
      <c r="BH12" s="7">
        <v>12580</v>
      </c>
      <c r="BI12" s="7">
        <v>4930</v>
      </c>
      <c r="BJ12" s="7">
        <v>1210</v>
      </c>
      <c r="BK12" s="7">
        <v>515</v>
      </c>
      <c r="BL12" s="7">
        <v>485</v>
      </c>
      <c r="BM12" s="13">
        <v>208760</v>
      </c>
    </row>
    <row r="13" spans="1:65" ht="12" customHeight="1" x14ac:dyDescent="0.2">
      <c r="A13" s="5" t="s">
        <v>23</v>
      </c>
      <c r="B13" s="6">
        <v>66510</v>
      </c>
      <c r="C13" s="6">
        <v>8640</v>
      </c>
      <c r="D13" s="6">
        <v>4285</v>
      </c>
      <c r="E13" s="6">
        <v>2715</v>
      </c>
      <c r="F13" s="6">
        <v>1000</v>
      </c>
      <c r="G13" s="6">
        <v>540</v>
      </c>
      <c r="H13" s="6">
        <v>360</v>
      </c>
      <c r="I13" s="7">
        <v>84050</v>
      </c>
      <c r="J13" s="11">
        <v>21015</v>
      </c>
      <c r="K13" s="6">
        <v>1265</v>
      </c>
      <c r="L13" s="6">
        <v>285</v>
      </c>
      <c r="M13" s="6">
        <v>60</v>
      </c>
      <c r="N13" s="6">
        <v>5</v>
      </c>
      <c r="O13" s="6">
        <v>0</v>
      </c>
      <c r="P13" s="6">
        <v>0</v>
      </c>
      <c r="Q13" s="7">
        <v>22630</v>
      </c>
      <c r="R13" s="11">
        <v>2695</v>
      </c>
      <c r="S13" s="6">
        <v>940</v>
      </c>
      <c r="T13" s="6">
        <v>395</v>
      </c>
      <c r="U13" s="6">
        <v>90</v>
      </c>
      <c r="V13" s="6">
        <v>10</v>
      </c>
      <c r="W13" s="6">
        <v>0</v>
      </c>
      <c r="X13" s="6">
        <v>0</v>
      </c>
      <c r="Y13" s="7">
        <v>4130</v>
      </c>
      <c r="Z13" s="11">
        <v>5</v>
      </c>
      <c r="AA13" s="6">
        <v>0</v>
      </c>
      <c r="AB13" s="6">
        <v>5</v>
      </c>
      <c r="AC13" s="6">
        <v>5</v>
      </c>
      <c r="AD13" s="6">
        <v>5</v>
      </c>
      <c r="AE13" s="6">
        <v>15</v>
      </c>
      <c r="AF13" s="6">
        <v>20</v>
      </c>
      <c r="AG13" s="7">
        <v>55</v>
      </c>
      <c r="AH13" s="11">
        <v>0</v>
      </c>
      <c r="AI13" s="6">
        <v>0</v>
      </c>
      <c r="AJ13" s="6">
        <v>0</v>
      </c>
      <c r="AK13" s="6">
        <v>5</v>
      </c>
      <c r="AL13" s="6">
        <v>0</v>
      </c>
      <c r="AM13" s="6">
        <v>0</v>
      </c>
      <c r="AN13" s="6">
        <v>5</v>
      </c>
      <c r="AO13" s="7">
        <v>10</v>
      </c>
      <c r="AP13" s="11">
        <v>5</v>
      </c>
      <c r="AQ13" s="6">
        <v>0</v>
      </c>
      <c r="AR13" s="6">
        <v>0</v>
      </c>
      <c r="AS13" s="6">
        <v>5</v>
      </c>
      <c r="AT13" s="6">
        <v>0</v>
      </c>
      <c r="AU13" s="6">
        <v>5</v>
      </c>
      <c r="AV13" s="6">
        <v>5</v>
      </c>
      <c r="AW13" s="7">
        <v>20</v>
      </c>
      <c r="AX13" s="11">
        <v>250</v>
      </c>
      <c r="AY13" s="6">
        <v>65</v>
      </c>
      <c r="AZ13" s="6">
        <v>75</v>
      </c>
      <c r="BA13" s="6">
        <v>45</v>
      </c>
      <c r="BB13" s="6">
        <v>20</v>
      </c>
      <c r="BC13" s="6">
        <v>5</v>
      </c>
      <c r="BD13" s="6">
        <v>5</v>
      </c>
      <c r="BE13" s="7">
        <v>465</v>
      </c>
      <c r="BF13" s="12">
        <v>90480</v>
      </c>
      <c r="BG13" s="7">
        <v>10910</v>
      </c>
      <c r="BH13" s="7">
        <v>5045</v>
      </c>
      <c r="BI13" s="7">
        <v>2925</v>
      </c>
      <c r="BJ13" s="7">
        <v>1040</v>
      </c>
      <c r="BK13" s="7">
        <v>565</v>
      </c>
      <c r="BL13" s="7">
        <v>395</v>
      </c>
      <c r="BM13" s="13">
        <v>111360</v>
      </c>
    </row>
    <row r="14" spans="1:65" ht="12" customHeight="1" x14ac:dyDescent="0.2">
      <c r="A14" s="5" t="s">
        <v>24</v>
      </c>
      <c r="B14" s="6">
        <v>48210</v>
      </c>
      <c r="C14" s="6">
        <v>24040</v>
      </c>
      <c r="D14" s="6">
        <v>16320</v>
      </c>
      <c r="E14" s="6">
        <v>9420</v>
      </c>
      <c r="F14" s="6">
        <v>2145</v>
      </c>
      <c r="G14" s="6">
        <v>965</v>
      </c>
      <c r="H14" s="6">
        <v>660</v>
      </c>
      <c r="I14" s="7">
        <v>101760</v>
      </c>
      <c r="J14" s="11">
        <v>21475</v>
      </c>
      <c r="K14" s="6">
        <v>7985</v>
      </c>
      <c r="L14" s="6">
        <v>2205</v>
      </c>
      <c r="M14" s="6">
        <v>500</v>
      </c>
      <c r="N14" s="6">
        <v>30</v>
      </c>
      <c r="O14" s="6">
        <v>10</v>
      </c>
      <c r="P14" s="6">
        <v>5</v>
      </c>
      <c r="Q14" s="7">
        <v>32210</v>
      </c>
      <c r="R14" s="11">
        <v>7510</v>
      </c>
      <c r="S14" s="6">
        <v>5655</v>
      </c>
      <c r="T14" s="6">
        <v>3075</v>
      </c>
      <c r="U14" s="6">
        <v>1110</v>
      </c>
      <c r="V14" s="6">
        <v>80</v>
      </c>
      <c r="W14" s="6">
        <v>15</v>
      </c>
      <c r="X14" s="6">
        <v>0</v>
      </c>
      <c r="Y14" s="7">
        <v>17445</v>
      </c>
      <c r="Z14" s="11">
        <v>0</v>
      </c>
      <c r="AA14" s="6">
        <v>0</v>
      </c>
      <c r="AB14" s="6">
        <v>0</v>
      </c>
      <c r="AC14" s="6">
        <v>0</v>
      </c>
      <c r="AD14" s="6">
        <v>0</v>
      </c>
      <c r="AE14" s="6">
        <v>0</v>
      </c>
      <c r="AF14" s="6">
        <v>0</v>
      </c>
      <c r="AG14" s="7">
        <v>0</v>
      </c>
      <c r="AH14" s="11">
        <v>0</v>
      </c>
      <c r="AI14" s="6">
        <v>5</v>
      </c>
      <c r="AJ14" s="6">
        <v>0</v>
      </c>
      <c r="AK14" s="6">
        <v>0</v>
      </c>
      <c r="AL14" s="6">
        <v>0</v>
      </c>
      <c r="AM14" s="6">
        <v>0</v>
      </c>
      <c r="AN14" s="6">
        <v>0</v>
      </c>
      <c r="AO14" s="7">
        <v>5</v>
      </c>
      <c r="AP14" s="11">
        <v>5</v>
      </c>
      <c r="AQ14" s="6">
        <v>0</v>
      </c>
      <c r="AR14" s="6">
        <v>0</v>
      </c>
      <c r="AS14" s="6">
        <v>0</v>
      </c>
      <c r="AT14" s="6">
        <v>0</v>
      </c>
      <c r="AU14" s="6">
        <v>0</v>
      </c>
      <c r="AV14" s="6">
        <v>0</v>
      </c>
      <c r="AW14" s="7">
        <v>5</v>
      </c>
      <c r="AX14" s="11">
        <v>2115</v>
      </c>
      <c r="AY14" s="6">
        <v>2120</v>
      </c>
      <c r="AZ14" s="6">
        <v>1000</v>
      </c>
      <c r="BA14" s="6">
        <v>330</v>
      </c>
      <c r="BB14" s="6">
        <v>30</v>
      </c>
      <c r="BC14" s="6">
        <v>10</v>
      </c>
      <c r="BD14" s="6">
        <v>10</v>
      </c>
      <c r="BE14" s="7">
        <v>5615</v>
      </c>
      <c r="BF14" s="12">
        <v>79315</v>
      </c>
      <c r="BG14" s="7">
        <v>39805</v>
      </c>
      <c r="BH14" s="7">
        <v>22600</v>
      </c>
      <c r="BI14" s="7">
        <v>11360</v>
      </c>
      <c r="BJ14" s="7">
        <v>2285</v>
      </c>
      <c r="BK14" s="7">
        <v>1000</v>
      </c>
      <c r="BL14" s="7">
        <v>675</v>
      </c>
      <c r="BM14" s="13">
        <v>157040</v>
      </c>
    </row>
    <row r="15" spans="1:65" ht="12" customHeight="1" x14ac:dyDescent="0.2">
      <c r="A15" s="5" t="s">
        <v>25</v>
      </c>
      <c r="B15" s="6">
        <v>194445</v>
      </c>
      <c r="C15" s="6">
        <v>10220</v>
      </c>
      <c r="D15" s="6">
        <v>6035</v>
      </c>
      <c r="E15" s="6">
        <v>3660</v>
      </c>
      <c r="F15" s="6">
        <v>1305</v>
      </c>
      <c r="G15" s="6">
        <v>645</v>
      </c>
      <c r="H15" s="6">
        <v>395</v>
      </c>
      <c r="I15" s="7">
        <v>216705</v>
      </c>
      <c r="J15" s="11">
        <v>7090</v>
      </c>
      <c r="K15" s="6">
        <v>115</v>
      </c>
      <c r="L15" s="6">
        <v>20</v>
      </c>
      <c r="M15" s="6">
        <v>0</v>
      </c>
      <c r="N15" s="6">
        <v>0</v>
      </c>
      <c r="O15" s="6">
        <v>0</v>
      </c>
      <c r="P15" s="6">
        <v>0</v>
      </c>
      <c r="Q15" s="7">
        <v>7225</v>
      </c>
      <c r="R15" s="11">
        <v>1295</v>
      </c>
      <c r="S15" s="6">
        <v>110</v>
      </c>
      <c r="T15" s="6">
        <v>25</v>
      </c>
      <c r="U15" s="6">
        <v>10</v>
      </c>
      <c r="V15" s="6">
        <v>5</v>
      </c>
      <c r="W15" s="6">
        <v>0</v>
      </c>
      <c r="X15" s="6">
        <v>0</v>
      </c>
      <c r="Y15" s="7">
        <v>1445</v>
      </c>
      <c r="Z15" s="11">
        <v>0</v>
      </c>
      <c r="AA15" s="6">
        <v>5</v>
      </c>
      <c r="AB15" s="6">
        <v>0</v>
      </c>
      <c r="AC15" s="6">
        <v>0</v>
      </c>
      <c r="AD15" s="6">
        <v>0</v>
      </c>
      <c r="AE15" s="6">
        <v>0</v>
      </c>
      <c r="AF15" s="6">
        <v>0</v>
      </c>
      <c r="AG15" s="7">
        <v>5</v>
      </c>
      <c r="AH15" s="11">
        <v>0</v>
      </c>
      <c r="AI15" s="6">
        <v>0</v>
      </c>
      <c r="AJ15" s="6">
        <v>0</v>
      </c>
      <c r="AK15" s="6">
        <v>0</v>
      </c>
      <c r="AL15" s="6">
        <v>0</v>
      </c>
      <c r="AM15" s="6">
        <v>0</v>
      </c>
      <c r="AN15" s="6">
        <v>5</v>
      </c>
      <c r="AO15" s="7">
        <v>5</v>
      </c>
      <c r="AP15" s="11">
        <v>0</v>
      </c>
      <c r="AQ15" s="6">
        <v>0</v>
      </c>
      <c r="AR15" s="6">
        <v>0</v>
      </c>
      <c r="AS15" s="6">
        <v>0</v>
      </c>
      <c r="AT15" s="6">
        <v>0</v>
      </c>
      <c r="AU15" s="6">
        <v>0</v>
      </c>
      <c r="AV15" s="6">
        <v>0</v>
      </c>
      <c r="AW15" s="7">
        <v>0</v>
      </c>
      <c r="AX15" s="11">
        <v>575</v>
      </c>
      <c r="AY15" s="6">
        <v>125</v>
      </c>
      <c r="AZ15" s="6">
        <v>60</v>
      </c>
      <c r="BA15" s="6">
        <v>45</v>
      </c>
      <c r="BB15" s="6">
        <v>15</v>
      </c>
      <c r="BC15" s="6">
        <v>5</v>
      </c>
      <c r="BD15" s="6">
        <v>5</v>
      </c>
      <c r="BE15" s="7">
        <v>830</v>
      </c>
      <c r="BF15" s="12">
        <v>203405</v>
      </c>
      <c r="BG15" s="7">
        <v>10575</v>
      </c>
      <c r="BH15" s="7">
        <v>6140</v>
      </c>
      <c r="BI15" s="7">
        <v>3715</v>
      </c>
      <c r="BJ15" s="7">
        <v>1325</v>
      </c>
      <c r="BK15" s="7">
        <v>650</v>
      </c>
      <c r="BL15" s="7">
        <v>405</v>
      </c>
      <c r="BM15" s="13">
        <v>226215</v>
      </c>
    </row>
    <row r="16" spans="1:65" ht="12" customHeight="1" x14ac:dyDescent="0.2">
      <c r="A16" s="5" t="s">
        <v>26</v>
      </c>
      <c r="B16" s="6">
        <v>35195</v>
      </c>
      <c r="C16" s="6">
        <v>4330</v>
      </c>
      <c r="D16" s="6">
        <v>2050</v>
      </c>
      <c r="E16" s="6">
        <v>1190</v>
      </c>
      <c r="F16" s="6">
        <v>565</v>
      </c>
      <c r="G16" s="6">
        <v>390</v>
      </c>
      <c r="H16" s="6">
        <v>370</v>
      </c>
      <c r="I16" s="7">
        <v>44090</v>
      </c>
      <c r="J16" s="11">
        <v>1340</v>
      </c>
      <c r="K16" s="6">
        <v>175</v>
      </c>
      <c r="L16" s="6">
        <v>30</v>
      </c>
      <c r="M16" s="6">
        <v>10</v>
      </c>
      <c r="N16" s="6">
        <v>0</v>
      </c>
      <c r="O16" s="6">
        <v>0</v>
      </c>
      <c r="P16" s="6">
        <v>0</v>
      </c>
      <c r="Q16" s="7">
        <v>1555</v>
      </c>
      <c r="R16" s="11">
        <v>380</v>
      </c>
      <c r="S16" s="6">
        <v>205</v>
      </c>
      <c r="T16" s="6">
        <v>105</v>
      </c>
      <c r="U16" s="6">
        <v>15</v>
      </c>
      <c r="V16" s="6">
        <v>0</v>
      </c>
      <c r="W16" s="6">
        <v>0</v>
      </c>
      <c r="X16" s="6">
        <v>5</v>
      </c>
      <c r="Y16" s="7">
        <v>710</v>
      </c>
      <c r="Z16" s="11">
        <v>5</v>
      </c>
      <c r="AA16" s="6">
        <v>0</v>
      </c>
      <c r="AB16" s="6">
        <v>0</v>
      </c>
      <c r="AC16" s="6">
        <v>0</v>
      </c>
      <c r="AD16" s="6">
        <v>0</v>
      </c>
      <c r="AE16" s="6">
        <v>0</v>
      </c>
      <c r="AF16" s="6">
        <v>5</v>
      </c>
      <c r="AG16" s="7">
        <v>10</v>
      </c>
      <c r="AH16" s="11">
        <v>5</v>
      </c>
      <c r="AI16" s="6">
        <v>0</v>
      </c>
      <c r="AJ16" s="6">
        <v>0</v>
      </c>
      <c r="AK16" s="6">
        <v>0</v>
      </c>
      <c r="AL16" s="6">
        <v>0</v>
      </c>
      <c r="AM16" s="6">
        <v>5</v>
      </c>
      <c r="AN16" s="6">
        <v>0</v>
      </c>
      <c r="AO16" s="7">
        <v>10</v>
      </c>
      <c r="AP16" s="11">
        <v>0</v>
      </c>
      <c r="AQ16" s="6">
        <v>0</v>
      </c>
      <c r="AR16" s="6">
        <v>0</v>
      </c>
      <c r="AS16" s="6">
        <v>0</v>
      </c>
      <c r="AT16" s="6">
        <v>0</v>
      </c>
      <c r="AU16" s="6">
        <v>0</v>
      </c>
      <c r="AV16" s="6">
        <v>0</v>
      </c>
      <c r="AW16" s="7">
        <v>0</v>
      </c>
      <c r="AX16" s="11">
        <v>14035</v>
      </c>
      <c r="AY16" s="6">
        <v>100</v>
      </c>
      <c r="AZ16" s="6">
        <v>60</v>
      </c>
      <c r="BA16" s="6">
        <v>30</v>
      </c>
      <c r="BB16" s="6">
        <v>15</v>
      </c>
      <c r="BC16" s="6">
        <v>10</v>
      </c>
      <c r="BD16" s="6">
        <v>5</v>
      </c>
      <c r="BE16" s="7">
        <v>14255</v>
      </c>
      <c r="BF16" s="12">
        <v>50960</v>
      </c>
      <c r="BG16" s="7">
        <v>4810</v>
      </c>
      <c r="BH16" s="7">
        <v>2245</v>
      </c>
      <c r="BI16" s="7">
        <v>1245</v>
      </c>
      <c r="BJ16" s="7">
        <v>580</v>
      </c>
      <c r="BK16" s="7">
        <v>405</v>
      </c>
      <c r="BL16" s="7">
        <v>385</v>
      </c>
      <c r="BM16" s="13">
        <v>60630</v>
      </c>
    </row>
    <row r="17" spans="1:65" ht="12" customHeight="1" x14ac:dyDescent="0.2">
      <c r="A17" s="5" t="s">
        <v>27</v>
      </c>
      <c r="B17" s="6">
        <v>59065</v>
      </c>
      <c r="C17" s="6">
        <v>8805</v>
      </c>
      <c r="D17" s="6">
        <v>3785</v>
      </c>
      <c r="E17" s="6">
        <v>970</v>
      </c>
      <c r="F17" s="6">
        <v>265</v>
      </c>
      <c r="G17" s="6">
        <v>200</v>
      </c>
      <c r="H17" s="6">
        <v>145</v>
      </c>
      <c r="I17" s="7">
        <v>73235</v>
      </c>
      <c r="J17" s="11">
        <v>8580</v>
      </c>
      <c r="K17" s="6">
        <v>645</v>
      </c>
      <c r="L17" s="6">
        <v>155</v>
      </c>
      <c r="M17" s="6">
        <v>30</v>
      </c>
      <c r="N17" s="6">
        <v>5</v>
      </c>
      <c r="O17" s="6">
        <v>0</v>
      </c>
      <c r="P17" s="6">
        <v>0</v>
      </c>
      <c r="Q17" s="7">
        <v>9415</v>
      </c>
      <c r="R17" s="11">
        <v>13055</v>
      </c>
      <c r="S17" s="6">
        <v>1065</v>
      </c>
      <c r="T17" s="6">
        <v>350</v>
      </c>
      <c r="U17" s="6">
        <v>75</v>
      </c>
      <c r="V17" s="6">
        <v>15</v>
      </c>
      <c r="W17" s="6">
        <v>5</v>
      </c>
      <c r="X17" s="6">
        <v>0</v>
      </c>
      <c r="Y17" s="7">
        <v>14565</v>
      </c>
      <c r="Z17" s="11">
        <v>5</v>
      </c>
      <c r="AA17" s="6">
        <v>0</v>
      </c>
      <c r="AB17" s="6">
        <v>5</v>
      </c>
      <c r="AC17" s="6">
        <v>10</v>
      </c>
      <c r="AD17" s="6">
        <v>0</v>
      </c>
      <c r="AE17" s="6">
        <v>10</v>
      </c>
      <c r="AF17" s="6">
        <v>25</v>
      </c>
      <c r="AG17" s="7">
        <v>55</v>
      </c>
      <c r="AH17" s="11">
        <v>0</v>
      </c>
      <c r="AI17" s="6">
        <v>0</v>
      </c>
      <c r="AJ17" s="6">
        <v>0</v>
      </c>
      <c r="AK17" s="6">
        <v>0</v>
      </c>
      <c r="AL17" s="6">
        <v>0</v>
      </c>
      <c r="AM17" s="6">
        <v>0</v>
      </c>
      <c r="AN17" s="6">
        <v>0</v>
      </c>
      <c r="AO17" s="7">
        <v>0</v>
      </c>
      <c r="AP17" s="11">
        <v>5</v>
      </c>
      <c r="AQ17" s="6">
        <v>0</v>
      </c>
      <c r="AR17" s="6">
        <v>5</v>
      </c>
      <c r="AS17" s="6">
        <v>0</v>
      </c>
      <c r="AT17" s="6">
        <v>0</v>
      </c>
      <c r="AU17" s="6">
        <v>0</v>
      </c>
      <c r="AV17" s="6">
        <v>0</v>
      </c>
      <c r="AW17" s="7">
        <v>10</v>
      </c>
      <c r="AX17" s="11">
        <v>2375</v>
      </c>
      <c r="AY17" s="6">
        <v>300</v>
      </c>
      <c r="AZ17" s="6">
        <v>180</v>
      </c>
      <c r="BA17" s="6">
        <v>75</v>
      </c>
      <c r="BB17" s="6">
        <v>30</v>
      </c>
      <c r="BC17" s="6">
        <v>40</v>
      </c>
      <c r="BD17" s="6">
        <v>60</v>
      </c>
      <c r="BE17" s="7">
        <v>3060</v>
      </c>
      <c r="BF17" s="12">
        <v>83085</v>
      </c>
      <c r="BG17" s="7">
        <v>10815</v>
      </c>
      <c r="BH17" s="7">
        <v>4480</v>
      </c>
      <c r="BI17" s="7">
        <v>1160</v>
      </c>
      <c r="BJ17" s="7">
        <v>315</v>
      </c>
      <c r="BK17" s="7">
        <v>255</v>
      </c>
      <c r="BL17" s="7">
        <v>230</v>
      </c>
      <c r="BM17" s="13">
        <v>100340</v>
      </c>
    </row>
    <row r="18" spans="1:65" ht="12" customHeight="1" x14ac:dyDescent="0.2">
      <c r="A18" s="5" t="s">
        <v>28</v>
      </c>
      <c r="B18" s="6">
        <v>354770</v>
      </c>
      <c r="C18" s="6">
        <v>24540</v>
      </c>
      <c r="D18" s="6">
        <v>13315</v>
      </c>
      <c r="E18" s="6">
        <v>6900</v>
      </c>
      <c r="F18" s="6">
        <v>2295</v>
      </c>
      <c r="G18" s="6">
        <v>1155</v>
      </c>
      <c r="H18" s="6">
        <v>715</v>
      </c>
      <c r="I18" s="7">
        <v>403690</v>
      </c>
      <c r="J18" s="11">
        <v>50460</v>
      </c>
      <c r="K18" s="6">
        <v>3160</v>
      </c>
      <c r="L18" s="6">
        <v>560</v>
      </c>
      <c r="M18" s="6">
        <v>65</v>
      </c>
      <c r="N18" s="6">
        <v>5</v>
      </c>
      <c r="O18" s="6">
        <v>0</v>
      </c>
      <c r="P18" s="6">
        <v>0</v>
      </c>
      <c r="Q18" s="7">
        <v>54250</v>
      </c>
      <c r="R18" s="11">
        <v>6440</v>
      </c>
      <c r="S18" s="6">
        <v>1910</v>
      </c>
      <c r="T18" s="6">
        <v>1235</v>
      </c>
      <c r="U18" s="6">
        <v>670</v>
      </c>
      <c r="V18" s="6">
        <v>160</v>
      </c>
      <c r="W18" s="6">
        <v>75</v>
      </c>
      <c r="X18" s="6">
        <v>20</v>
      </c>
      <c r="Y18" s="7">
        <v>10510</v>
      </c>
      <c r="Z18" s="11">
        <v>5</v>
      </c>
      <c r="AA18" s="6">
        <v>0</v>
      </c>
      <c r="AB18" s="6">
        <v>0</v>
      </c>
      <c r="AC18" s="6">
        <v>0</v>
      </c>
      <c r="AD18" s="6">
        <v>0</v>
      </c>
      <c r="AE18" s="6">
        <v>0</v>
      </c>
      <c r="AF18" s="6">
        <v>10</v>
      </c>
      <c r="AG18" s="7">
        <v>15</v>
      </c>
      <c r="AH18" s="11">
        <v>5</v>
      </c>
      <c r="AI18" s="6">
        <v>0</v>
      </c>
      <c r="AJ18" s="6">
        <v>0</v>
      </c>
      <c r="AK18" s="6">
        <v>10</v>
      </c>
      <c r="AL18" s="6">
        <v>5</v>
      </c>
      <c r="AM18" s="6">
        <v>0</v>
      </c>
      <c r="AN18" s="6">
        <v>10</v>
      </c>
      <c r="AO18" s="7">
        <v>30</v>
      </c>
      <c r="AP18" s="11">
        <v>5</v>
      </c>
      <c r="AQ18" s="6">
        <v>0</v>
      </c>
      <c r="AR18" s="6">
        <v>0</v>
      </c>
      <c r="AS18" s="6">
        <v>0</v>
      </c>
      <c r="AT18" s="6">
        <v>0</v>
      </c>
      <c r="AU18" s="6">
        <v>0</v>
      </c>
      <c r="AV18" s="6">
        <v>0</v>
      </c>
      <c r="AW18" s="7">
        <v>5</v>
      </c>
      <c r="AX18" s="11">
        <v>2190</v>
      </c>
      <c r="AY18" s="6">
        <v>430</v>
      </c>
      <c r="AZ18" s="6">
        <v>335</v>
      </c>
      <c r="BA18" s="6">
        <v>135</v>
      </c>
      <c r="BB18" s="6">
        <v>55</v>
      </c>
      <c r="BC18" s="6">
        <v>45</v>
      </c>
      <c r="BD18" s="6">
        <v>25</v>
      </c>
      <c r="BE18" s="7">
        <v>3215</v>
      </c>
      <c r="BF18" s="12">
        <v>413875</v>
      </c>
      <c r="BG18" s="7">
        <v>30040</v>
      </c>
      <c r="BH18" s="7">
        <v>15445</v>
      </c>
      <c r="BI18" s="7">
        <v>7780</v>
      </c>
      <c r="BJ18" s="7">
        <v>2520</v>
      </c>
      <c r="BK18" s="7">
        <v>1275</v>
      </c>
      <c r="BL18" s="7">
        <v>780</v>
      </c>
      <c r="BM18" s="13">
        <v>471715</v>
      </c>
    </row>
    <row r="19" spans="1:65" ht="12" customHeight="1" x14ac:dyDescent="0.2">
      <c r="A19" s="5" t="s">
        <v>29</v>
      </c>
      <c r="B19" s="6">
        <v>134735</v>
      </c>
      <c r="C19" s="6">
        <v>18320</v>
      </c>
      <c r="D19" s="6">
        <v>10365</v>
      </c>
      <c r="E19" s="6">
        <v>5525</v>
      </c>
      <c r="F19" s="6">
        <v>2480</v>
      </c>
      <c r="G19" s="6">
        <v>1520</v>
      </c>
      <c r="H19" s="6">
        <v>1115</v>
      </c>
      <c r="I19" s="7">
        <v>174060</v>
      </c>
      <c r="J19" s="11">
        <v>37945</v>
      </c>
      <c r="K19" s="6">
        <v>3400</v>
      </c>
      <c r="L19" s="6">
        <v>605</v>
      </c>
      <c r="M19" s="6">
        <v>150</v>
      </c>
      <c r="N19" s="6">
        <v>20</v>
      </c>
      <c r="O19" s="6">
        <v>5</v>
      </c>
      <c r="P19" s="6">
        <v>5</v>
      </c>
      <c r="Q19" s="7">
        <v>42130</v>
      </c>
      <c r="R19" s="11">
        <v>5420</v>
      </c>
      <c r="S19" s="6">
        <v>1355</v>
      </c>
      <c r="T19" s="6">
        <v>385</v>
      </c>
      <c r="U19" s="6">
        <v>115</v>
      </c>
      <c r="V19" s="6">
        <v>40</v>
      </c>
      <c r="W19" s="6">
        <v>10</v>
      </c>
      <c r="X19" s="6">
        <v>0</v>
      </c>
      <c r="Y19" s="7">
        <v>7325</v>
      </c>
      <c r="Z19" s="11">
        <v>0</v>
      </c>
      <c r="AA19" s="6">
        <v>0</v>
      </c>
      <c r="AB19" s="6">
        <v>5</v>
      </c>
      <c r="AC19" s="6">
        <v>0</v>
      </c>
      <c r="AD19" s="6">
        <v>5</v>
      </c>
      <c r="AE19" s="6">
        <v>0</v>
      </c>
      <c r="AF19" s="6">
        <v>0</v>
      </c>
      <c r="AG19" s="7">
        <v>10</v>
      </c>
      <c r="AH19" s="11">
        <v>0</v>
      </c>
      <c r="AI19" s="6">
        <v>0</v>
      </c>
      <c r="AJ19" s="6">
        <v>5</v>
      </c>
      <c r="AK19" s="6">
        <v>0</v>
      </c>
      <c r="AL19" s="6">
        <v>0</v>
      </c>
      <c r="AM19" s="6">
        <v>5</v>
      </c>
      <c r="AN19" s="6">
        <v>5</v>
      </c>
      <c r="AO19" s="7">
        <v>15</v>
      </c>
      <c r="AP19" s="11">
        <v>5</v>
      </c>
      <c r="AQ19" s="6">
        <v>5</v>
      </c>
      <c r="AR19" s="6">
        <v>0</v>
      </c>
      <c r="AS19" s="6">
        <v>0</v>
      </c>
      <c r="AT19" s="6">
        <v>0</v>
      </c>
      <c r="AU19" s="6">
        <v>0</v>
      </c>
      <c r="AV19" s="6">
        <v>0</v>
      </c>
      <c r="AW19" s="7">
        <v>10</v>
      </c>
      <c r="AX19" s="11">
        <v>4220</v>
      </c>
      <c r="AY19" s="6">
        <v>510</v>
      </c>
      <c r="AZ19" s="6">
        <v>295</v>
      </c>
      <c r="BA19" s="6">
        <v>115</v>
      </c>
      <c r="BB19" s="6">
        <v>35</v>
      </c>
      <c r="BC19" s="6">
        <v>15</v>
      </c>
      <c r="BD19" s="6">
        <v>5</v>
      </c>
      <c r="BE19" s="7">
        <v>5195</v>
      </c>
      <c r="BF19" s="12">
        <v>182325</v>
      </c>
      <c r="BG19" s="7">
        <v>23590</v>
      </c>
      <c r="BH19" s="7">
        <v>11660</v>
      </c>
      <c r="BI19" s="7">
        <v>5905</v>
      </c>
      <c r="BJ19" s="7">
        <v>2580</v>
      </c>
      <c r="BK19" s="7">
        <v>1555</v>
      </c>
      <c r="BL19" s="7">
        <v>1130</v>
      </c>
      <c r="BM19" s="13">
        <v>228745</v>
      </c>
    </row>
    <row r="20" spans="1:65" ht="12" customHeight="1" x14ac:dyDescent="0.2">
      <c r="A20" s="5" t="s">
        <v>30</v>
      </c>
      <c r="B20" s="6">
        <v>0</v>
      </c>
      <c r="C20" s="6">
        <v>0</v>
      </c>
      <c r="D20" s="6">
        <v>0</v>
      </c>
      <c r="E20" s="6">
        <v>0</v>
      </c>
      <c r="F20" s="6">
        <v>0</v>
      </c>
      <c r="G20" s="6">
        <v>0</v>
      </c>
      <c r="H20" s="6">
        <v>0</v>
      </c>
      <c r="I20" s="7">
        <v>0</v>
      </c>
      <c r="J20" s="11">
        <v>0</v>
      </c>
      <c r="K20" s="6">
        <v>0</v>
      </c>
      <c r="L20" s="6">
        <v>0</v>
      </c>
      <c r="M20" s="6">
        <v>0</v>
      </c>
      <c r="N20" s="6">
        <v>0</v>
      </c>
      <c r="O20" s="6">
        <v>0</v>
      </c>
      <c r="P20" s="6">
        <v>0</v>
      </c>
      <c r="Q20" s="7">
        <v>0</v>
      </c>
      <c r="R20" s="11">
        <v>0</v>
      </c>
      <c r="S20" s="6">
        <v>0</v>
      </c>
      <c r="T20" s="6">
        <v>0</v>
      </c>
      <c r="U20" s="6">
        <v>0</v>
      </c>
      <c r="V20" s="6">
        <v>0</v>
      </c>
      <c r="W20" s="6">
        <v>0</v>
      </c>
      <c r="X20" s="6">
        <v>0</v>
      </c>
      <c r="Y20" s="7">
        <v>0</v>
      </c>
      <c r="Z20" s="11">
        <v>0</v>
      </c>
      <c r="AA20" s="6">
        <v>0</v>
      </c>
      <c r="AB20" s="6">
        <v>0</v>
      </c>
      <c r="AC20" s="6">
        <v>0</v>
      </c>
      <c r="AD20" s="6">
        <v>0</v>
      </c>
      <c r="AE20" s="6">
        <v>0</v>
      </c>
      <c r="AF20" s="6">
        <v>10</v>
      </c>
      <c r="AG20" s="7">
        <v>10</v>
      </c>
      <c r="AH20" s="11">
        <v>15</v>
      </c>
      <c r="AI20" s="6">
        <v>5</v>
      </c>
      <c r="AJ20" s="6">
        <v>15</v>
      </c>
      <c r="AK20" s="6">
        <v>30</v>
      </c>
      <c r="AL20" s="6">
        <v>60</v>
      </c>
      <c r="AM20" s="6">
        <v>50</v>
      </c>
      <c r="AN20" s="6">
        <v>100</v>
      </c>
      <c r="AO20" s="7">
        <v>275</v>
      </c>
      <c r="AP20" s="11">
        <v>6125</v>
      </c>
      <c r="AQ20" s="6">
        <v>475</v>
      </c>
      <c r="AR20" s="6">
        <v>185</v>
      </c>
      <c r="AS20" s="6">
        <v>90</v>
      </c>
      <c r="AT20" s="6">
        <v>15</v>
      </c>
      <c r="AU20" s="6">
        <v>45</v>
      </c>
      <c r="AV20" s="6">
        <v>275</v>
      </c>
      <c r="AW20" s="7">
        <v>7210</v>
      </c>
      <c r="AX20" s="11">
        <v>5</v>
      </c>
      <c r="AY20" s="6">
        <v>0</v>
      </c>
      <c r="AZ20" s="6">
        <v>0</v>
      </c>
      <c r="BA20" s="6">
        <v>0</v>
      </c>
      <c r="BB20" s="6">
        <v>5</v>
      </c>
      <c r="BC20" s="6">
        <v>0</v>
      </c>
      <c r="BD20" s="6">
        <v>0</v>
      </c>
      <c r="BE20" s="7">
        <v>10</v>
      </c>
      <c r="BF20" s="12">
        <v>6145</v>
      </c>
      <c r="BG20" s="7">
        <v>480</v>
      </c>
      <c r="BH20" s="7">
        <v>200</v>
      </c>
      <c r="BI20" s="7">
        <v>120</v>
      </c>
      <c r="BJ20" s="7">
        <v>80</v>
      </c>
      <c r="BK20" s="7">
        <v>95</v>
      </c>
      <c r="BL20" s="7">
        <v>385</v>
      </c>
      <c r="BM20" s="13">
        <v>7505</v>
      </c>
    </row>
    <row r="21" spans="1:65" ht="12" customHeight="1" x14ac:dyDescent="0.2">
      <c r="A21" s="5" t="s">
        <v>31</v>
      </c>
      <c r="B21" s="6">
        <v>21610</v>
      </c>
      <c r="C21" s="6">
        <v>3095</v>
      </c>
      <c r="D21" s="6">
        <v>2240</v>
      </c>
      <c r="E21" s="6">
        <v>1200</v>
      </c>
      <c r="F21" s="6">
        <v>420</v>
      </c>
      <c r="G21" s="6">
        <v>220</v>
      </c>
      <c r="H21" s="6">
        <v>115</v>
      </c>
      <c r="I21" s="7">
        <v>28900</v>
      </c>
      <c r="J21" s="11">
        <v>2250</v>
      </c>
      <c r="K21" s="6">
        <v>1245</v>
      </c>
      <c r="L21" s="6">
        <v>555</v>
      </c>
      <c r="M21" s="6">
        <v>90</v>
      </c>
      <c r="N21" s="6">
        <v>5</v>
      </c>
      <c r="O21" s="6">
        <v>0</v>
      </c>
      <c r="P21" s="6">
        <v>0</v>
      </c>
      <c r="Q21" s="7">
        <v>4145</v>
      </c>
      <c r="R21" s="11">
        <v>525</v>
      </c>
      <c r="S21" s="6">
        <v>315</v>
      </c>
      <c r="T21" s="6">
        <v>230</v>
      </c>
      <c r="U21" s="6">
        <v>65</v>
      </c>
      <c r="V21" s="6">
        <v>5</v>
      </c>
      <c r="W21" s="6">
        <v>0</v>
      </c>
      <c r="X21" s="6">
        <v>0</v>
      </c>
      <c r="Y21" s="7">
        <v>1140</v>
      </c>
      <c r="Z21" s="11">
        <v>5</v>
      </c>
      <c r="AA21" s="6">
        <v>0</v>
      </c>
      <c r="AB21" s="6">
        <v>0</v>
      </c>
      <c r="AC21" s="6">
        <v>0</v>
      </c>
      <c r="AD21" s="6">
        <v>0</v>
      </c>
      <c r="AE21" s="6">
        <v>5</v>
      </c>
      <c r="AF21" s="6">
        <v>0</v>
      </c>
      <c r="AG21" s="7">
        <v>10</v>
      </c>
      <c r="AH21" s="11">
        <v>20</v>
      </c>
      <c r="AI21" s="6">
        <v>20</v>
      </c>
      <c r="AJ21" s="6">
        <v>65</v>
      </c>
      <c r="AK21" s="6">
        <v>525</v>
      </c>
      <c r="AL21" s="6">
        <v>695</v>
      </c>
      <c r="AM21" s="6">
        <v>1155</v>
      </c>
      <c r="AN21" s="6">
        <v>615</v>
      </c>
      <c r="AO21" s="7">
        <v>3095</v>
      </c>
      <c r="AP21" s="11">
        <v>15</v>
      </c>
      <c r="AQ21" s="6">
        <v>15</v>
      </c>
      <c r="AR21" s="6">
        <v>55</v>
      </c>
      <c r="AS21" s="6">
        <v>295</v>
      </c>
      <c r="AT21" s="6">
        <v>310</v>
      </c>
      <c r="AU21" s="6">
        <v>170</v>
      </c>
      <c r="AV21" s="6">
        <v>165</v>
      </c>
      <c r="AW21" s="7">
        <v>1025</v>
      </c>
      <c r="AX21" s="11">
        <v>1810</v>
      </c>
      <c r="AY21" s="6">
        <v>1345</v>
      </c>
      <c r="AZ21" s="6">
        <v>965</v>
      </c>
      <c r="BA21" s="6">
        <v>620</v>
      </c>
      <c r="BB21" s="6">
        <v>415</v>
      </c>
      <c r="BC21" s="6">
        <v>465</v>
      </c>
      <c r="BD21" s="6">
        <v>555</v>
      </c>
      <c r="BE21" s="7">
        <v>6175</v>
      </c>
      <c r="BF21" s="12">
        <v>26235</v>
      </c>
      <c r="BG21" s="7">
        <v>6035</v>
      </c>
      <c r="BH21" s="7">
        <v>4110</v>
      </c>
      <c r="BI21" s="7">
        <v>2795</v>
      </c>
      <c r="BJ21" s="7">
        <v>1850</v>
      </c>
      <c r="BK21" s="7">
        <v>2015</v>
      </c>
      <c r="BL21" s="7">
        <v>1450</v>
      </c>
      <c r="BM21" s="13">
        <v>44490</v>
      </c>
    </row>
    <row r="22" spans="1:65" ht="12" customHeight="1" x14ac:dyDescent="0.2">
      <c r="A22" s="5" t="s">
        <v>32</v>
      </c>
      <c r="B22" s="6">
        <v>35215</v>
      </c>
      <c r="C22" s="6">
        <v>6090</v>
      </c>
      <c r="D22" s="6">
        <v>6180</v>
      </c>
      <c r="E22" s="6">
        <v>4625</v>
      </c>
      <c r="F22" s="6">
        <v>2140</v>
      </c>
      <c r="G22" s="6">
        <v>995</v>
      </c>
      <c r="H22" s="6">
        <v>470</v>
      </c>
      <c r="I22" s="7">
        <v>55715</v>
      </c>
      <c r="J22" s="11">
        <v>7650</v>
      </c>
      <c r="K22" s="6">
        <v>4765</v>
      </c>
      <c r="L22" s="6">
        <v>2480</v>
      </c>
      <c r="M22" s="6">
        <v>625</v>
      </c>
      <c r="N22" s="6">
        <v>45</v>
      </c>
      <c r="O22" s="6">
        <v>10</v>
      </c>
      <c r="P22" s="6">
        <v>0</v>
      </c>
      <c r="Q22" s="7">
        <v>15575</v>
      </c>
      <c r="R22" s="11">
        <v>640</v>
      </c>
      <c r="S22" s="6">
        <v>1575</v>
      </c>
      <c r="T22" s="6">
        <v>3360</v>
      </c>
      <c r="U22" s="6">
        <v>3960</v>
      </c>
      <c r="V22" s="6">
        <v>565</v>
      </c>
      <c r="W22" s="6">
        <v>80</v>
      </c>
      <c r="X22" s="6">
        <v>10</v>
      </c>
      <c r="Y22" s="7">
        <v>10190</v>
      </c>
      <c r="Z22" s="11">
        <v>5</v>
      </c>
      <c r="AA22" s="6">
        <v>0</v>
      </c>
      <c r="AB22" s="6">
        <v>0</v>
      </c>
      <c r="AC22" s="6">
        <v>5</v>
      </c>
      <c r="AD22" s="6">
        <v>0</v>
      </c>
      <c r="AE22" s="6">
        <v>0</v>
      </c>
      <c r="AF22" s="6">
        <v>0</v>
      </c>
      <c r="AG22" s="7">
        <v>10</v>
      </c>
      <c r="AH22" s="11">
        <v>0</v>
      </c>
      <c r="AI22" s="6">
        <v>0</v>
      </c>
      <c r="AJ22" s="6">
        <v>10</v>
      </c>
      <c r="AK22" s="6">
        <v>20</v>
      </c>
      <c r="AL22" s="6">
        <v>45</v>
      </c>
      <c r="AM22" s="6">
        <v>30</v>
      </c>
      <c r="AN22" s="6">
        <v>275</v>
      </c>
      <c r="AO22" s="7">
        <v>380</v>
      </c>
      <c r="AP22" s="11">
        <v>105</v>
      </c>
      <c r="AQ22" s="6">
        <v>55</v>
      </c>
      <c r="AR22" s="6">
        <v>10</v>
      </c>
      <c r="AS22" s="6">
        <v>5</v>
      </c>
      <c r="AT22" s="6">
        <v>0</v>
      </c>
      <c r="AU22" s="6">
        <v>0</v>
      </c>
      <c r="AV22" s="6">
        <v>5</v>
      </c>
      <c r="AW22" s="7">
        <v>180</v>
      </c>
      <c r="AX22" s="11">
        <v>8570</v>
      </c>
      <c r="AY22" s="6">
        <v>4685</v>
      </c>
      <c r="AZ22" s="6">
        <v>2990</v>
      </c>
      <c r="BA22" s="6">
        <v>1945</v>
      </c>
      <c r="BB22" s="6">
        <v>825</v>
      </c>
      <c r="BC22" s="6">
        <v>545</v>
      </c>
      <c r="BD22" s="6">
        <v>390</v>
      </c>
      <c r="BE22" s="7">
        <v>19950</v>
      </c>
      <c r="BF22" s="12">
        <v>52185</v>
      </c>
      <c r="BG22" s="7">
        <v>17170</v>
      </c>
      <c r="BH22" s="7">
        <v>15030</v>
      </c>
      <c r="BI22" s="7">
        <v>11185</v>
      </c>
      <c r="BJ22" s="7">
        <v>3620</v>
      </c>
      <c r="BK22" s="7">
        <v>1660</v>
      </c>
      <c r="BL22" s="7">
        <v>1150</v>
      </c>
      <c r="BM22" s="13">
        <v>102000</v>
      </c>
    </row>
    <row r="23" spans="1:65" ht="12" customHeight="1" x14ac:dyDescent="0.2">
      <c r="A23" s="5" t="s">
        <v>33</v>
      </c>
      <c r="B23" s="6">
        <v>68095</v>
      </c>
      <c r="C23" s="6">
        <v>13110</v>
      </c>
      <c r="D23" s="6">
        <v>6585</v>
      </c>
      <c r="E23" s="6">
        <v>2845</v>
      </c>
      <c r="F23" s="6">
        <v>770</v>
      </c>
      <c r="G23" s="6">
        <v>415</v>
      </c>
      <c r="H23" s="6">
        <v>270</v>
      </c>
      <c r="I23" s="7">
        <v>92090</v>
      </c>
      <c r="J23" s="11">
        <v>36900</v>
      </c>
      <c r="K23" s="6">
        <v>5580</v>
      </c>
      <c r="L23" s="6">
        <v>705</v>
      </c>
      <c r="M23" s="6">
        <v>85</v>
      </c>
      <c r="N23" s="6">
        <v>20</v>
      </c>
      <c r="O23" s="6">
        <v>5</v>
      </c>
      <c r="P23" s="6">
        <v>0</v>
      </c>
      <c r="Q23" s="7">
        <v>43295</v>
      </c>
      <c r="R23" s="11">
        <v>8615</v>
      </c>
      <c r="S23" s="6">
        <v>2535</v>
      </c>
      <c r="T23" s="6">
        <v>635</v>
      </c>
      <c r="U23" s="6">
        <v>125</v>
      </c>
      <c r="V23" s="6">
        <v>15</v>
      </c>
      <c r="W23" s="6">
        <v>5</v>
      </c>
      <c r="X23" s="6">
        <v>0</v>
      </c>
      <c r="Y23" s="7">
        <v>11930</v>
      </c>
      <c r="Z23" s="11">
        <v>0</v>
      </c>
      <c r="AA23" s="6">
        <v>0</v>
      </c>
      <c r="AB23" s="6">
        <v>0</v>
      </c>
      <c r="AC23" s="6">
        <v>0</v>
      </c>
      <c r="AD23" s="6">
        <v>0</v>
      </c>
      <c r="AE23" s="6">
        <v>0</v>
      </c>
      <c r="AF23" s="6">
        <v>5</v>
      </c>
      <c r="AG23" s="7">
        <v>5</v>
      </c>
      <c r="AH23" s="11">
        <v>5</v>
      </c>
      <c r="AI23" s="6">
        <v>0</v>
      </c>
      <c r="AJ23" s="6">
        <v>5</v>
      </c>
      <c r="AK23" s="6">
        <v>0</v>
      </c>
      <c r="AL23" s="6">
        <v>5</v>
      </c>
      <c r="AM23" s="6">
        <v>15</v>
      </c>
      <c r="AN23" s="6">
        <v>30</v>
      </c>
      <c r="AO23" s="7">
        <v>60</v>
      </c>
      <c r="AP23" s="11">
        <v>25</v>
      </c>
      <c r="AQ23" s="6">
        <v>25</v>
      </c>
      <c r="AR23" s="6">
        <v>20</v>
      </c>
      <c r="AS23" s="6">
        <v>25</v>
      </c>
      <c r="AT23" s="6">
        <v>15</v>
      </c>
      <c r="AU23" s="6">
        <v>10</v>
      </c>
      <c r="AV23" s="6">
        <v>10</v>
      </c>
      <c r="AW23" s="7">
        <v>130</v>
      </c>
      <c r="AX23" s="11">
        <v>15970</v>
      </c>
      <c r="AY23" s="6">
        <v>5030</v>
      </c>
      <c r="AZ23" s="6">
        <v>2900</v>
      </c>
      <c r="BA23" s="6">
        <v>1655</v>
      </c>
      <c r="BB23" s="6">
        <v>505</v>
      </c>
      <c r="BC23" s="6">
        <v>275</v>
      </c>
      <c r="BD23" s="6">
        <v>175</v>
      </c>
      <c r="BE23" s="7">
        <v>26510</v>
      </c>
      <c r="BF23" s="12">
        <v>129610</v>
      </c>
      <c r="BG23" s="7">
        <v>26280</v>
      </c>
      <c r="BH23" s="7">
        <v>10850</v>
      </c>
      <c r="BI23" s="7">
        <v>4735</v>
      </c>
      <c r="BJ23" s="7">
        <v>1330</v>
      </c>
      <c r="BK23" s="7">
        <v>725</v>
      </c>
      <c r="BL23" s="7">
        <v>490</v>
      </c>
      <c r="BM23" s="13">
        <v>174020</v>
      </c>
    </row>
    <row r="24" spans="1:65" ht="12" customHeight="1" x14ac:dyDescent="0.2">
      <c r="A24" s="14" t="s">
        <v>9</v>
      </c>
      <c r="B24" s="15">
        <v>1526875</v>
      </c>
      <c r="C24" s="16">
        <v>215185</v>
      </c>
      <c r="D24" s="16">
        <v>119940</v>
      </c>
      <c r="E24" s="16">
        <v>65760</v>
      </c>
      <c r="F24" s="16">
        <v>22605</v>
      </c>
      <c r="G24" s="16">
        <v>11810</v>
      </c>
      <c r="H24" s="16">
        <v>7585</v>
      </c>
      <c r="I24" s="16">
        <v>1969760</v>
      </c>
      <c r="J24" s="15">
        <v>391105</v>
      </c>
      <c r="K24" s="16">
        <v>40955</v>
      </c>
      <c r="L24" s="16">
        <v>9535</v>
      </c>
      <c r="M24" s="16">
        <v>1920</v>
      </c>
      <c r="N24" s="16">
        <v>175</v>
      </c>
      <c r="O24" s="16">
        <v>40</v>
      </c>
      <c r="P24" s="16">
        <v>10</v>
      </c>
      <c r="Q24" s="16">
        <v>443740</v>
      </c>
      <c r="R24" s="15">
        <v>146845</v>
      </c>
      <c r="S24" s="16">
        <v>34595</v>
      </c>
      <c r="T24" s="16">
        <v>14040</v>
      </c>
      <c r="U24" s="16">
        <v>7135</v>
      </c>
      <c r="V24" s="16">
        <v>1030</v>
      </c>
      <c r="W24" s="16">
        <v>245</v>
      </c>
      <c r="X24" s="16">
        <v>45</v>
      </c>
      <c r="Y24" s="16">
        <v>203935</v>
      </c>
      <c r="Z24" s="15">
        <v>30</v>
      </c>
      <c r="AA24" s="16">
        <v>10</v>
      </c>
      <c r="AB24" s="16">
        <v>15</v>
      </c>
      <c r="AC24" s="16">
        <v>20</v>
      </c>
      <c r="AD24" s="16">
        <v>10</v>
      </c>
      <c r="AE24" s="16">
        <v>35</v>
      </c>
      <c r="AF24" s="16">
        <v>85</v>
      </c>
      <c r="AG24" s="16">
        <v>205</v>
      </c>
      <c r="AH24" s="15">
        <v>50</v>
      </c>
      <c r="AI24" s="16">
        <v>30</v>
      </c>
      <c r="AJ24" s="16">
        <v>100</v>
      </c>
      <c r="AK24" s="16">
        <v>595</v>
      </c>
      <c r="AL24" s="16">
        <v>810</v>
      </c>
      <c r="AM24" s="16">
        <v>1260</v>
      </c>
      <c r="AN24" s="16">
        <v>1050</v>
      </c>
      <c r="AO24" s="16">
        <v>3895</v>
      </c>
      <c r="AP24" s="15">
        <v>6325</v>
      </c>
      <c r="AQ24" s="16">
        <v>590</v>
      </c>
      <c r="AR24" s="16">
        <v>285</v>
      </c>
      <c r="AS24" s="16">
        <v>425</v>
      </c>
      <c r="AT24" s="16">
        <v>340</v>
      </c>
      <c r="AU24" s="16">
        <v>230</v>
      </c>
      <c r="AV24" s="16">
        <v>465</v>
      </c>
      <c r="AW24" s="16">
        <v>8660</v>
      </c>
      <c r="AX24" s="15">
        <v>54290</v>
      </c>
      <c r="AY24" s="16">
        <v>15110</v>
      </c>
      <c r="AZ24" s="16">
        <v>9070</v>
      </c>
      <c r="BA24" s="16">
        <v>5120</v>
      </c>
      <c r="BB24" s="16">
        <v>1970</v>
      </c>
      <c r="BC24" s="16">
        <v>1440</v>
      </c>
      <c r="BD24" s="16">
        <v>1240</v>
      </c>
      <c r="BE24" s="16">
        <v>88240</v>
      </c>
      <c r="BF24" s="15">
        <v>2125520</v>
      </c>
      <c r="BG24" s="16">
        <v>306475</v>
      </c>
      <c r="BH24" s="16">
        <v>152985</v>
      </c>
      <c r="BI24" s="16">
        <v>80975</v>
      </c>
      <c r="BJ24" s="16">
        <v>26940</v>
      </c>
      <c r="BK24" s="16">
        <v>15060</v>
      </c>
      <c r="BL24" s="16">
        <v>10480</v>
      </c>
      <c r="BM24" s="17">
        <v>2718435</v>
      </c>
    </row>
    <row r="25" spans="1:65" ht="12" customHeight="1" x14ac:dyDescent="0.2">
      <c r="A25" s="18"/>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v>1</v>
      </c>
      <c r="BG25" s="7">
        <v>1</v>
      </c>
      <c r="BH25" s="7">
        <v>2</v>
      </c>
      <c r="BI25" s="7">
        <v>5</v>
      </c>
      <c r="BJ25" s="7">
        <v>10</v>
      </c>
      <c r="BK25" s="7">
        <v>25</v>
      </c>
      <c r="BL25" s="7"/>
      <c r="BM25" s="7"/>
    </row>
    <row r="26" spans="1:65" s="21" customFormat="1" ht="12" customHeight="1" x14ac:dyDescent="0.25">
      <c r="A26" s="19" t="s">
        <v>34</v>
      </c>
      <c r="B26" s="20"/>
      <c r="C26" s="20"/>
      <c r="D26"/>
      <c r="E26"/>
      <c r="BF26" s="21">
        <f>BF25*BF24</f>
        <v>2125520</v>
      </c>
      <c r="BG26" s="21">
        <f t="shared" ref="BG26:BK26" si="0">BG25*BG24</f>
        <v>306475</v>
      </c>
      <c r="BH26" s="21">
        <f t="shared" si="0"/>
        <v>305970</v>
      </c>
      <c r="BI26" s="21">
        <f t="shared" si="0"/>
        <v>404875</v>
      </c>
      <c r="BJ26" s="21">
        <f t="shared" si="0"/>
        <v>269400</v>
      </c>
      <c r="BK26" s="21">
        <f t="shared" si="0"/>
        <v>376500</v>
      </c>
    </row>
    <row r="27" spans="1:65" s="21" customFormat="1" ht="12" customHeight="1" x14ac:dyDescent="0.25">
      <c r="A27" s="20"/>
      <c r="B27" s="20"/>
      <c r="C27" s="20"/>
      <c r="D27"/>
      <c r="E27"/>
      <c r="BF27" s="21">
        <f>SUM(BF26:BK26)</f>
        <v>3788740</v>
      </c>
      <c r="BG27" s="21">
        <f>SUM(BG26:BK26)</f>
        <v>1663220</v>
      </c>
    </row>
    <row r="28" spans="1:65" s="21" customFormat="1" ht="12" customHeight="1" x14ac:dyDescent="0.25">
      <c r="A28" s="22" t="s">
        <v>35</v>
      </c>
      <c r="B28" s="20"/>
      <c r="C28" s="20"/>
      <c r="D28"/>
      <c r="E28" s="23"/>
    </row>
    <row r="29" spans="1:65" s="21" customFormat="1" ht="12" customHeight="1" x14ac:dyDescent="0.25">
      <c r="A29" s="243"/>
      <c r="B29" s="244"/>
      <c r="C29" s="244"/>
      <c r="D29"/>
      <c r="E29" s="23"/>
    </row>
    <row r="30" spans="1:65" s="21" customFormat="1" ht="12" customHeight="1" x14ac:dyDescent="0.25">
      <c r="A30" s="22" t="s">
        <v>36</v>
      </c>
      <c r="B30"/>
      <c r="C30"/>
      <c r="D30"/>
      <c r="E30"/>
    </row>
    <row r="31" spans="1:65" s="21" customFormat="1" x14ac:dyDescent="0.2">
      <c r="A31" s="24"/>
      <c r="B31" s="24"/>
      <c r="C31" s="24"/>
      <c r="D31" s="24"/>
      <c r="E31" s="24"/>
    </row>
    <row r="32" spans="1:65" s="21" customFormat="1" ht="12" customHeight="1" x14ac:dyDescent="0.25">
      <c r="A32" s="25" t="s">
        <v>37</v>
      </c>
      <c r="B32"/>
      <c r="C32"/>
      <c r="D32"/>
      <c r="E32"/>
    </row>
    <row r="33" ht="12" customHeight="1" x14ac:dyDescent="0.2"/>
  </sheetData>
  <mergeCells count="14">
    <mergeCell ref="AP5:AW5"/>
    <mergeCell ref="AX5:BE5"/>
    <mergeCell ref="BF5:BM5"/>
    <mergeCell ref="A29:C29"/>
    <mergeCell ref="A1:A4"/>
    <mergeCell ref="B1:BM1"/>
    <mergeCell ref="B2:BM2"/>
    <mergeCell ref="B3:BM4"/>
    <mergeCell ref="A5:A6"/>
    <mergeCell ref="B5:I5"/>
    <mergeCell ref="J5:Q5"/>
    <mergeCell ref="R5:Y5"/>
    <mergeCell ref="Z5:AG5"/>
    <mergeCell ref="AH5:AO5"/>
  </mergeCells>
  <hyperlinks>
    <hyperlink ref="A31:B31" location="Contents!A1" display="Back to contents page" xr:uid="{7D82E4E9-1A05-4AC3-A4BD-2485E2984A47}"/>
    <hyperlink ref="A32" location="Contents!A1" display="Back to contents page" xr:uid="{F9E4FE71-81AD-4510-A7F9-A4AAE4ED25E7}"/>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9A42-8293-4E72-9F87-8A9B8F850414}">
  <dimension ref="A1:D28"/>
  <sheetViews>
    <sheetView workbookViewId="0"/>
    <sheetView workbookViewId="1"/>
  </sheetViews>
  <sheetFormatPr defaultRowHeight="15" x14ac:dyDescent="0.25"/>
  <sheetData>
    <row r="1" spans="1:4" x14ac:dyDescent="0.25">
      <c r="A1" t="s">
        <v>468</v>
      </c>
    </row>
    <row r="2" spans="1:4" x14ac:dyDescent="0.25">
      <c r="A2" t="s">
        <v>469</v>
      </c>
    </row>
    <row r="3" spans="1:4" x14ac:dyDescent="0.25">
      <c r="B3" t="s">
        <v>470</v>
      </c>
      <c r="C3" t="s">
        <v>393</v>
      </c>
      <c r="D3" t="s">
        <v>471</v>
      </c>
    </row>
    <row r="4" spans="1:4" x14ac:dyDescent="0.25">
      <c r="A4">
        <v>0</v>
      </c>
      <c r="B4">
        <v>100</v>
      </c>
      <c r="C4" s="236">
        <v>0.1</v>
      </c>
      <c r="D4">
        <v>4.6150000000000002</v>
      </c>
    </row>
    <row r="5" spans="1:4" x14ac:dyDescent="0.25">
      <c r="A5">
        <f>A4+1</f>
        <v>1</v>
      </c>
      <c r="B5">
        <f>B4+C5-D5</f>
        <v>96.218333333333334</v>
      </c>
      <c r="C5">
        <f>B4*C$4/12</f>
        <v>0.83333333333333337</v>
      </c>
      <c r="D5">
        <f>D$4</f>
        <v>4.6150000000000002</v>
      </c>
    </row>
    <row r="6" spans="1:4" x14ac:dyDescent="0.25">
      <c r="A6">
        <f t="shared" ref="A6:A28" si="0">A5+1</f>
        <v>2</v>
      </c>
      <c r="B6">
        <f t="shared" ref="B6:B28" si="1">B5+C6-D6</f>
        <v>92.405152777777786</v>
      </c>
      <c r="C6">
        <f t="shared" ref="C6:C28" si="2">B5*C$4/12</f>
        <v>0.80181944444444453</v>
      </c>
      <c r="D6">
        <f t="shared" ref="D6:D28" si="3">D$4</f>
        <v>4.6150000000000002</v>
      </c>
    </row>
    <row r="7" spans="1:4" x14ac:dyDescent="0.25">
      <c r="A7">
        <f t="shared" si="0"/>
        <v>3</v>
      </c>
      <c r="B7">
        <f t="shared" si="1"/>
        <v>88.560195717592606</v>
      </c>
      <c r="C7">
        <f t="shared" si="2"/>
        <v>0.77004293981481498</v>
      </c>
      <c r="D7">
        <f t="shared" si="3"/>
        <v>4.6150000000000002</v>
      </c>
    </row>
    <row r="8" spans="1:4" x14ac:dyDescent="0.25">
      <c r="A8">
        <f t="shared" si="0"/>
        <v>4</v>
      </c>
      <c r="B8">
        <f t="shared" si="1"/>
        <v>84.683197348572548</v>
      </c>
      <c r="C8">
        <f t="shared" si="2"/>
        <v>0.73800163097993832</v>
      </c>
      <c r="D8">
        <f t="shared" si="3"/>
        <v>4.6150000000000002</v>
      </c>
    </row>
    <row r="9" spans="1:4" x14ac:dyDescent="0.25">
      <c r="A9">
        <f t="shared" si="0"/>
        <v>5</v>
      </c>
      <c r="B9">
        <f t="shared" si="1"/>
        <v>80.773890659810661</v>
      </c>
      <c r="C9">
        <f t="shared" si="2"/>
        <v>0.70569331123810464</v>
      </c>
      <c r="D9">
        <f t="shared" si="3"/>
        <v>4.6150000000000002</v>
      </c>
    </row>
    <row r="10" spans="1:4" x14ac:dyDescent="0.25">
      <c r="A10">
        <f t="shared" si="0"/>
        <v>6</v>
      </c>
      <c r="B10">
        <f t="shared" si="1"/>
        <v>76.832006415309095</v>
      </c>
      <c r="C10">
        <f t="shared" si="2"/>
        <v>0.67311575549842217</v>
      </c>
      <c r="D10">
        <f t="shared" si="3"/>
        <v>4.6150000000000002</v>
      </c>
    </row>
    <row r="11" spans="1:4" x14ac:dyDescent="0.25">
      <c r="A11">
        <f t="shared" si="0"/>
        <v>7</v>
      </c>
      <c r="B11">
        <f t="shared" si="1"/>
        <v>72.857273135436671</v>
      </c>
      <c r="C11">
        <f t="shared" si="2"/>
        <v>0.64026672012757579</v>
      </c>
      <c r="D11">
        <f t="shared" si="3"/>
        <v>4.6150000000000002</v>
      </c>
    </row>
    <row r="12" spans="1:4" x14ac:dyDescent="0.25">
      <c r="A12">
        <f t="shared" si="0"/>
        <v>8</v>
      </c>
      <c r="B12">
        <f t="shared" si="1"/>
        <v>68.84941707823198</v>
      </c>
      <c r="C12">
        <f t="shared" si="2"/>
        <v>0.60714394279530559</v>
      </c>
      <c r="D12">
        <f t="shared" si="3"/>
        <v>4.6150000000000002</v>
      </c>
    </row>
    <row r="13" spans="1:4" x14ac:dyDescent="0.25">
      <c r="A13">
        <f t="shared" si="0"/>
        <v>9</v>
      </c>
      <c r="B13">
        <f t="shared" si="1"/>
        <v>64.808162220550585</v>
      </c>
      <c r="C13">
        <f t="shared" si="2"/>
        <v>0.57374514231859985</v>
      </c>
      <c r="D13">
        <f t="shared" si="3"/>
        <v>4.6150000000000002</v>
      </c>
    </row>
    <row r="14" spans="1:4" x14ac:dyDescent="0.25">
      <c r="A14">
        <f t="shared" si="0"/>
        <v>10</v>
      </c>
      <c r="B14">
        <f t="shared" si="1"/>
        <v>60.733230239055167</v>
      </c>
      <c r="C14">
        <f t="shared" si="2"/>
        <v>0.54006801850458819</v>
      </c>
      <c r="D14">
        <f t="shared" si="3"/>
        <v>4.6150000000000002</v>
      </c>
    </row>
    <row r="15" spans="1:4" x14ac:dyDescent="0.25">
      <c r="A15">
        <f t="shared" si="0"/>
        <v>11</v>
      </c>
      <c r="B15">
        <f t="shared" si="1"/>
        <v>56.624340491047292</v>
      </c>
      <c r="C15">
        <f t="shared" si="2"/>
        <v>0.50611025199212645</v>
      </c>
      <c r="D15">
        <f t="shared" si="3"/>
        <v>4.6150000000000002</v>
      </c>
    </row>
    <row r="16" spans="1:4" x14ac:dyDescent="0.25">
      <c r="A16">
        <f t="shared" si="0"/>
        <v>12</v>
      </c>
      <c r="B16">
        <f t="shared" si="1"/>
        <v>52.481209995139352</v>
      </c>
      <c r="C16">
        <f t="shared" si="2"/>
        <v>0.4718695040920608</v>
      </c>
      <c r="D16">
        <f t="shared" si="3"/>
        <v>4.6150000000000002</v>
      </c>
    </row>
    <row r="17" spans="1:4" x14ac:dyDescent="0.25">
      <c r="A17">
        <f t="shared" si="0"/>
        <v>13</v>
      </c>
      <c r="B17">
        <f t="shared" si="1"/>
        <v>48.303553411765513</v>
      </c>
      <c r="C17">
        <f t="shared" si="2"/>
        <v>0.43734341662616133</v>
      </c>
      <c r="D17">
        <f t="shared" si="3"/>
        <v>4.6150000000000002</v>
      </c>
    </row>
    <row r="18" spans="1:4" x14ac:dyDescent="0.25">
      <c r="A18">
        <f t="shared" si="0"/>
        <v>14</v>
      </c>
      <c r="B18">
        <f t="shared" si="1"/>
        <v>44.091083023530224</v>
      </c>
      <c r="C18">
        <f t="shared" si="2"/>
        <v>0.40252961176471264</v>
      </c>
      <c r="D18">
        <f t="shared" si="3"/>
        <v>4.6150000000000002</v>
      </c>
    </row>
    <row r="19" spans="1:4" x14ac:dyDescent="0.25">
      <c r="A19">
        <f t="shared" si="0"/>
        <v>15</v>
      </c>
      <c r="B19">
        <f t="shared" si="1"/>
        <v>39.843508715392971</v>
      </c>
      <c r="C19">
        <f t="shared" si="2"/>
        <v>0.36742569186275187</v>
      </c>
      <c r="D19">
        <f t="shared" si="3"/>
        <v>4.6150000000000002</v>
      </c>
    </row>
    <row r="20" spans="1:4" x14ac:dyDescent="0.25">
      <c r="A20">
        <f t="shared" si="0"/>
        <v>16</v>
      </c>
      <c r="B20">
        <f t="shared" si="1"/>
        <v>35.560537954687909</v>
      </c>
      <c r="C20">
        <f t="shared" si="2"/>
        <v>0.33202923929494144</v>
      </c>
      <c r="D20">
        <f t="shared" si="3"/>
        <v>4.6150000000000002</v>
      </c>
    </row>
    <row r="21" spans="1:4" x14ac:dyDescent="0.25">
      <c r="A21">
        <f t="shared" si="0"/>
        <v>17</v>
      </c>
      <c r="B21">
        <f t="shared" si="1"/>
        <v>31.241875770976975</v>
      </c>
      <c r="C21">
        <f t="shared" si="2"/>
        <v>0.29633781628906591</v>
      </c>
      <c r="D21">
        <f t="shared" si="3"/>
        <v>4.6150000000000002</v>
      </c>
    </row>
    <row r="22" spans="1:4" x14ac:dyDescent="0.25">
      <c r="A22">
        <f t="shared" si="0"/>
        <v>18</v>
      </c>
      <c r="B22">
        <f t="shared" si="1"/>
        <v>26.887224735735117</v>
      </c>
      <c r="C22">
        <f t="shared" si="2"/>
        <v>0.26034896475814145</v>
      </c>
      <c r="D22">
        <f t="shared" si="3"/>
        <v>4.6150000000000002</v>
      </c>
    </row>
    <row r="23" spans="1:4" x14ac:dyDescent="0.25">
      <c r="A23">
        <f t="shared" si="0"/>
        <v>19</v>
      </c>
      <c r="B23">
        <f t="shared" si="1"/>
        <v>22.496284941866243</v>
      </c>
      <c r="C23">
        <f t="shared" si="2"/>
        <v>0.22406020613112598</v>
      </c>
      <c r="D23">
        <f t="shared" si="3"/>
        <v>4.6150000000000002</v>
      </c>
    </row>
    <row r="24" spans="1:4" x14ac:dyDescent="0.25">
      <c r="A24">
        <f t="shared" si="0"/>
        <v>20</v>
      </c>
      <c r="B24">
        <f t="shared" si="1"/>
        <v>18.06875398304846</v>
      </c>
      <c r="C24">
        <f t="shared" si="2"/>
        <v>0.18746904118221872</v>
      </c>
      <c r="D24">
        <f t="shared" si="3"/>
        <v>4.6150000000000002</v>
      </c>
    </row>
    <row r="25" spans="1:4" x14ac:dyDescent="0.25">
      <c r="A25">
        <f>A24+1</f>
        <v>21</v>
      </c>
      <c r="B25">
        <f t="shared" si="1"/>
        <v>13.604326932907197</v>
      </c>
      <c r="C25">
        <f t="shared" si="2"/>
        <v>0.15057294985873718</v>
      </c>
      <c r="D25">
        <f t="shared" si="3"/>
        <v>4.6150000000000002</v>
      </c>
    </row>
    <row r="26" spans="1:4" x14ac:dyDescent="0.25">
      <c r="A26">
        <f t="shared" si="0"/>
        <v>22</v>
      </c>
      <c r="B26">
        <f t="shared" si="1"/>
        <v>9.1026963240147563</v>
      </c>
      <c r="C26">
        <f t="shared" si="2"/>
        <v>0.11336939110755999</v>
      </c>
      <c r="D26">
        <f t="shared" si="3"/>
        <v>4.6150000000000002</v>
      </c>
    </row>
    <row r="27" spans="1:4" x14ac:dyDescent="0.25">
      <c r="A27">
        <f t="shared" si="0"/>
        <v>23</v>
      </c>
      <c r="B27">
        <f t="shared" si="1"/>
        <v>4.5635521267148782</v>
      </c>
      <c r="C27">
        <f t="shared" si="2"/>
        <v>7.5855802700122973E-2</v>
      </c>
      <c r="D27">
        <f t="shared" si="3"/>
        <v>4.6150000000000002</v>
      </c>
    </row>
    <row r="28" spans="1:4" x14ac:dyDescent="0.25">
      <c r="A28">
        <f t="shared" si="0"/>
        <v>24</v>
      </c>
      <c r="B28">
        <f t="shared" si="1"/>
        <v>-1.341827222916514E-2</v>
      </c>
      <c r="C28">
        <f t="shared" si="2"/>
        <v>3.8029601055957318E-2</v>
      </c>
      <c r="D28">
        <f t="shared" si="3"/>
        <v>4.6150000000000002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B1B93-F1EA-4341-B6C7-B7ABD5A83A0E}">
  <dimension ref="A1:CK32"/>
  <sheetViews>
    <sheetView workbookViewId="0">
      <selection activeCell="M5" sqref="M5:W5"/>
    </sheetView>
    <sheetView workbookViewId="1">
      <selection sqref="A1:A4"/>
    </sheetView>
  </sheetViews>
  <sheetFormatPr defaultRowHeight="11.25" x14ac:dyDescent="0.2"/>
  <cols>
    <col min="1" max="1" width="52.85546875" style="1" customWidth="1"/>
    <col min="2" max="89" width="10" style="1" customWidth="1"/>
    <col min="90" max="16384" width="9.140625" style="1"/>
  </cols>
  <sheetData>
    <row r="1" spans="1:89" customFormat="1" ht="12" customHeight="1" x14ac:dyDescent="0.25">
      <c r="A1" s="238"/>
      <c r="B1" s="245" t="s">
        <v>38</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row>
    <row r="2" spans="1:89" customFormat="1" ht="12" customHeight="1" x14ac:dyDescent="0.25">
      <c r="A2" s="238"/>
      <c r="B2" s="246" t="s">
        <v>1</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row>
    <row r="3" spans="1:89" customFormat="1" ht="12" customHeight="1" x14ac:dyDescent="0.25">
      <c r="A3" s="238"/>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row>
    <row r="4" spans="1:89" customFormat="1" ht="12" customHeight="1" x14ac:dyDescent="0.25">
      <c r="A4" s="238"/>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row>
    <row r="5" spans="1:89" s="26" customFormat="1" ht="20.25" customHeight="1" x14ac:dyDescent="0.25">
      <c r="A5" s="252"/>
      <c r="B5" s="240" t="s">
        <v>2</v>
      </c>
      <c r="C5" s="241"/>
      <c r="D5" s="241"/>
      <c r="E5" s="241"/>
      <c r="F5" s="241"/>
      <c r="G5" s="241"/>
      <c r="H5" s="241"/>
      <c r="I5" s="241"/>
      <c r="J5" s="241"/>
      <c r="K5" s="241"/>
      <c r="L5" s="242"/>
      <c r="M5" s="240" t="s">
        <v>3</v>
      </c>
      <c r="N5" s="241"/>
      <c r="O5" s="241"/>
      <c r="P5" s="241"/>
      <c r="Q5" s="241"/>
      <c r="R5" s="241"/>
      <c r="S5" s="241"/>
      <c r="T5" s="241"/>
      <c r="U5" s="241"/>
      <c r="V5" s="241"/>
      <c r="W5" s="242"/>
      <c r="X5" s="240" t="s">
        <v>4</v>
      </c>
      <c r="Y5" s="241"/>
      <c r="Z5" s="241"/>
      <c r="AA5" s="241"/>
      <c r="AB5" s="241"/>
      <c r="AC5" s="241"/>
      <c r="AD5" s="241"/>
      <c r="AE5" s="241"/>
      <c r="AF5" s="241"/>
      <c r="AG5" s="241"/>
      <c r="AH5" s="242"/>
      <c r="AI5" s="240" t="s">
        <v>5</v>
      </c>
      <c r="AJ5" s="241"/>
      <c r="AK5" s="241"/>
      <c r="AL5" s="241"/>
      <c r="AM5" s="241"/>
      <c r="AN5" s="241"/>
      <c r="AO5" s="241"/>
      <c r="AP5" s="241"/>
      <c r="AQ5" s="241"/>
      <c r="AR5" s="241"/>
      <c r="AS5" s="242"/>
      <c r="AT5" s="240" t="s">
        <v>6</v>
      </c>
      <c r="AU5" s="241"/>
      <c r="AV5" s="241"/>
      <c r="AW5" s="241"/>
      <c r="AX5" s="241"/>
      <c r="AY5" s="241"/>
      <c r="AZ5" s="241"/>
      <c r="BA5" s="241"/>
      <c r="BB5" s="241"/>
      <c r="BC5" s="241"/>
      <c r="BD5" s="242"/>
      <c r="BE5" s="240" t="s">
        <v>7</v>
      </c>
      <c r="BF5" s="241"/>
      <c r="BG5" s="241"/>
      <c r="BH5" s="241"/>
      <c r="BI5" s="241"/>
      <c r="BJ5" s="241"/>
      <c r="BK5" s="241"/>
      <c r="BL5" s="241"/>
      <c r="BM5" s="241"/>
      <c r="BN5" s="241"/>
      <c r="BO5" s="242"/>
      <c r="BP5" s="240" t="s">
        <v>8</v>
      </c>
      <c r="BQ5" s="241"/>
      <c r="BR5" s="241"/>
      <c r="BS5" s="241"/>
      <c r="BT5" s="241"/>
      <c r="BU5" s="241"/>
      <c r="BV5" s="241"/>
      <c r="BW5" s="241"/>
      <c r="BX5" s="241"/>
      <c r="BY5" s="241"/>
      <c r="BZ5" s="242"/>
      <c r="CA5" s="240" t="s">
        <v>9</v>
      </c>
      <c r="CB5" s="241"/>
      <c r="CC5" s="241"/>
      <c r="CD5" s="241"/>
      <c r="CE5" s="241"/>
      <c r="CF5" s="241"/>
      <c r="CG5" s="241"/>
      <c r="CH5" s="241"/>
      <c r="CI5" s="241"/>
      <c r="CJ5" s="241"/>
      <c r="CK5" s="242"/>
    </row>
    <row r="6" spans="1:89" s="26" customFormat="1" ht="12" customHeight="1" x14ac:dyDescent="0.25">
      <c r="A6" s="253"/>
      <c r="B6" s="2" t="s">
        <v>39</v>
      </c>
      <c r="C6" s="3" t="s">
        <v>14</v>
      </c>
      <c r="D6" s="3" t="s">
        <v>15</v>
      </c>
      <c r="E6" s="3" t="s">
        <v>40</v>
      </c>
      <c r="F6" s="3" t="s">
        <v>41</v>
      </c>
      <c r="G6" s="3" t="s">
        <v>42</v>
      </c>
      <c r="H6" s="3" t="s">
        <v>43</v>
      </c>
      <c r="I6" s="3" t="s">
        <v>44</v>
      </c>
      <c r="J6" s="3" t="s">
        <v>45</v>
      </c>
      <c r="K6" s="3" t="s">
        <v>46</v>
      </c>
      <c r="L6" s="4" t="s">
        <v>9</v>
      </c>
      <c r="M6" s="2" t="s">
        <v>39</v>
      </c>
      <c r="N6" s="3" t="s">
        <v>14</v>
      </c>
      <c r="O6" s="3" t="s">
        <v>15</v>
      </c>
      <c r="P6" s="3" t="s">
        <v>40</v>
      </c>
      <c r="Q6" s="3" t="s">
        <v>41</v>
      </c>
      <c r="R6" s="3" t="s">
        <v>42</v>
      </c>
      <c r="S6" s="3" t="s">
        <v>43</v>
      </c>
      <c r="T6" s="3" t="s">
        <v>44</v>
      </c>
      <c r="U6" s="3" t="s">
        <v>45</v>
      </c>
      <c r="V6" s="3" t="s">
        <v>46</v>
      </c>
      <c r="W6" s="4" t="s">
        <v>9</v>
      </c>
      <c r="X6" s="2" t="s">
        <v>39</v>
      </c>
      <c r="Y6" s="3" t="s">
        <v>14</v>
      </c>
      <c r="Z6" s="3" t="s">
        <v>15</v>
      </c>
      <c r="AA6" s="3" t="s">
        <v>40</v>
      </c>
      <c r="AB6" s="3" t="s">
        <v>41</v>
      </c>
      <c r="AC6" s="3" t="s">
        <v>42</v>
      </c>
      <c r="AD6" s="3" t="s">
        <v>43</v>
      </c>
      <c r="AE6" s="3" t="s">
        <v>44</v>
      </c>
      <c r="AF6" s="3" t="s">
        <v>45</v>
      </c>
      <c r="AG6" s="3" t="s">
        <v>46</v>
      </c>
      <c r="AH6" s="4" t="s">
        <v>9</v>
      </c>
      <c r="AI6" s="2" t="s">
        <v>39</v>
      </c>
      <c r="AJ6" s="3" t="s">
        <v>14</v>
      </c>
      <c r="AK6" s="3" t="s">
        <v>15</v>
      </c>
      <c r="AL6" s="3" t="s">
        <v>40</v>
      </c>
      <c r="AM6" s="3" t="s">
        <v>41</v>
      </c>
      <c r="AN6" s="3" t="s">
        <v>42</v>
      </c>
      <c r="AO6" s="3" t="s">
        <v>43</v>
      </c>
      <c r="AP6" s="3" t="s">
        <v>44</v>
      </c>
      <c r="AQ6" s="3" t="s">
        <v>45</v>
      </c>
      <c r="AR6" s="3" t="s">
        <v>46</v>
      </c>
      <c r="AS6" s="4" t="s">
        <v>9</v>
      </c>
      <c r="AT6" s="2" t="s">
        <v>39</v>
      </c>
      <c r="AU6" s="3" t="s">
        <v>14</v>
      </c>
      <c r="AV6" s="3" t="s">
        <v>15</v>
      </c>
      <c r="AW6" s="3" t="s">
        <v>40</v>
      </c>
      <c r="AX6" s="3" t="s">
        <v>41</v>
      </c>
      <c r="AY6" s="3" t="s">
        <v>42</v>
      </c>
      <c r="AZ6" s="3" t="s">
        <v>43</v>
      </c>
      <c r="BA6" s="3" t="s">
        <v>44</v>
      </c>
      <c r="BB6" s="3" t="s">
        <v>45</v>
      </c>
      <c r="BC6" s="3" t="s">
        <v>46</v>
      </c>
      <c r="BD6" s="4" t="s">
        <v>9</v>
      </c>
      <c r="BE6" s="2" t="s">
        <v>39</v>
      </c>
      <c r="BF6" s="3" t="s">
        <v>14</v>
      </c>
      <c r="BG6" s="3" t="s">
        <v>15</v>
      </c>
      <c r="BH6" s="3" t="s">
        <v>40</v>
      </c>
      <c r="BI6" s="3" t="s">
        <v>41</v>
      </c>
      <c r="BJ6" s="3" t="s">
        <v>42</v>
      </c>
      <c r="BK6" s="3" t="s">
        <v>43</v>
      </c>
      <c r="BL6" s="3" t="s">
        <v>44</v>
      </c>
      <c r="BM6" s="3" t="s">
        <v>45</v>
      </c>
      <c r="BN6" s="3" t="s">
        <v>46</v>
      </c>
      <c r="BO6" s="4" t="s">
        <v>9</v>
      </c>
      <c r="BP6" s="2" t="s">
        <v>39</v>
      </c>
      <c r="BQ6" s="3" t="s">
        <v>14</v>
      </c>
      <c r="BR6" s="3" t="s">
        <v>15</v>
      </c>
      <c r="BS6" s="3" t="s">
        <v>40</v>
      </c>
      <c r="BT6" s="3" t="s">
        <v>41</v>
      </c>
      <c r="BU6" s="3" t="s">
        <v>42</v>
      </c>
      <c r="BV6" s="3" t="s">
        <v>43</v>
      </c>
      <c r="BW6" s="3" t="s">
        <v>44</v>
      </c>
      <c r="BX6" s="3" t="s">
        <v>45</v>
      </c>
      <c r="BY6" s="3" t="s">
        <v>46</v>
      </c>
      <c r="BZ6" s="4" t="s">
        <v>9</v>
      </c>
      <c r="CA6" s="2" t="s">
        <v>39</v>
      </c>
      <c r="CB6" s="3" t="s">
        <v>14</v>
      </c>
      <c r="CC6" s="3" t="s">
        <v>15</v>
      </c>
      <c r="CD6" s="3" t="s">
        <v>40</v>
      </c>
      <c r="CE6" s="3" t="s">
        <v>41</v>
      </c>
      <c r="CF6" s="3" t="s">
        <v>42</v>
      </c>
      <c r="CG6" s="3" t="s">
        <v>43</v>
      </c>
      <c r="CH6" s="3" t="s">
        <v>44</v>
      </c>
      <c r="CI6" s="3" t="s">
        <v>45</v>
      </c>
      <c r="CJ6" s="3" t="s">
        <v>46</v>
      </c>
      <c r="CK6" s="4" t="s">
        <v>9</v>
      </c>
    </row>
    <row r="7" spans="1:89" ht="12" customHeight="1" x14ac:dyDescent="0.2">
      <c r="A7" s="5" t="s">
        <v>17</v>
      </c>
      <c r="B7" s="6">
        <v>3285</v>
      </c>
      <c r="C7" s="6">
        <v>3185</v>
      </c>
      <c r="D7" s="6">
        <v>5470</v>
      </c>
      <c r="E7" s="6">
        <v>3345</v>
      </c>
      <c r="F7" s="6">
        <v>2840</v>
      </c>
      <c r="G7" s="6">
        <v>1820</v>
      </c>
      <c r="H7" s="6">
        <v>1045</v>
      </c>
      <c r="I7" s="6">
        <v>320</v>
      </c>
      <c r="J7" s="6">
        <v>225</v>
      </c>
      <c r="K7" s="6">
        <v>45</v>
      </c>
      <c r="L7" s="10">
        <v>21580</v>
      </c>
      <c r="M7" s="6">
        <v>27655</v>
      </c>
      <c r="N7" s="6">
        <v>15440</v>
      </c>
      <c r="O7" s="6">
        <v>11075</v>
      </c>
      <c r="P7" s="6">
        <v>3195</v>
      </c>
      <c r="Q7" s="6">
        <v>1185</v>
      </c>
      <c r="R7" s="6">
        <v>310</v>
      </c>
      <c r="S7" s="6">
        <v>115</v>
      </c>
      <c r="T7" s="6">
        <v>10</v>
      </c>
      <c r="U7" s="6">
        <v>5</v>
      </c>
      <c r="V7" s="6">
        <v>0</v>
      </c>
      <c r="W7" s="10">
        <v>58990</v>
      </c>
      <c r="X7" s="6">
        <v>19655</v>
      </c>
      <c r="Y7" s="6">
        <v>10000</v>
      </c>
      <c r="Z7" s="6">
        <v>20350</v>
      </c>
      <c r="AA7" s="6">
        <v>10375</v>
      </c>
      <c r="AB7" s="6">
        <v>5490</v>
      </c>
      <c r="AC7" s="6">
        <v>1770</v>
      </c>
      <c r="AD7" s="6">
        <v>535</v>
      </c>
      <c r="AE7" s="6">
        <v>75</v>
      </c>
      <c r="AF7" s="6">
        <v>30</v>
      </c>
      <c r="AG7" s="6">
        <v>0</v>
      </c>
      <c r="AH7" s="10">
        <v>68280</v>
      </c>
      <c r="AI7" s="6">
        <v>0</v>
      </c>
      <c r="AJ7" s="6">
        <v>0</v>
      </c>
      <c r="AK7" s="6">
        <v>0</v>
      </c>
      <c r="AL7" s="6">
        <v>0</v>
      </c>
      <c r="AM7" s="6">
        <v>0</v>
      </c>
      <c r="AN7" s="6">
        <v>0</v>
      </c>
      <c r="AO7" s="6">
        <v>0</v>
      </c>
      <c r="AP7" s="6">
        <v>0</v>
      </c>
      <c r="AQ7" s="6">
        <v>0</v>
      </c>
      <c r="AR7" s="6">
        <v>0</v>
      </c>
      <c r="AS7" s="10">
        <v>0</v>
      </c>
      <c r="AT7" s="6">
        <v>0</v>
      </c>
      <c r="AU7" s="6">
        <v>0</v>
      </c>
      <c r="AV7" s="6">
        <v>0</v>
      </c>
      <c r="AW7" s="6">
        <v>0</v>
      </c>
      <c r="AX7" s="6">
        <v>0</v>
      </c>
      <c r="AY7" s="6">
        <v>0</v>
      </c>
      <c r="AZ7" s="6">
        <v>0</v>
      </c>
      <c r="BA7" s="6">
        <v>0</v>
      </c>
      <c r="BB7" s="6">
        <v>0</v>
      </c>
      <c r="BC7" s="6">
        <v>0</v>
      </c>
      <c r="BD7" s="10">
        <v>0</v>
      </c>
      <c r="BE7" s="6">
        <v>0</v>
      </c>
      <c r="BF7" s="6">
        <v>5</v>
      </c>
      <c r="BG7" s="6">
        <v>0</v>
      </c>
      <c r="BH7" s="6">
        <v>0</v>
      </c>
      <c r="BI7" s="6">
        <v>0</v>
      </c>
      <c r="BJ7" s="6">
        <v>0</v>
      </c>
      <c r="BK7" s="6">
        <v>0</v>
      </c>
      <c r="BL7" s="6">
        <v>0</v>
      </c>
      <c r="BM7" s="6">
        <v>0</v>
      </c>
      <c r="BN7" s="6">
        <v>0</v>
      </c>
      <c r="BO7" s="10">
        <v>5</v>
      </c>
      <c r="BP7" s="6">
        <v>185</v>
      </c>
      <c r="BQ7" s="6">
        <v>110</v>
      </c>
      <c r="BR7" s="6">
        <v>185</v>
      </c>
      <c r="BS7" s="6">
        <v>95</v>
      </c>
      <c r="BT7" s="6">
        <v>60</v>
      </c>
      <c r="BU7" s="6">
        <v>25</v>
      </c>
      <c r="BV7" s="6">
        <v>15</v>
      </c>
      <c r="BW7" s="6">
        <v>5</v>
      </c>
      <c r="BX7" s="6">
        <v>5</v>
      </c>
      <c r="BY7" s="6">
        <v>0</v>
      </c>
      <c r="BZ7" s="10">
        <v>685</v>
      </c>
      <c r="CA7" s="7">
        <v>50780</v>
      </c>
      <c r="CB7" s="7">
        <v>28740</v>
      </c>
      <c r="CC7" s="7">
        <v>37080</v>
      </c>
      <c r="CD7" s="7">
        <v>17010</v>
      </c>
      <c r="CE7" s="7">
        <v>9575</v>
      </c>
      <c r="CF7" s="7">
        <v>3925</v>
      </c>
      <c r="CG7" s="7">
        <v>1710</v>
      </c>
      <c r="CH7" s="7">
        <v>410</v>
      </c>
      <c r="CI7" s="7">
        <v>265</v>
      </c>
      <c r="CJ7" s="7">
        <v>45</v>
      </c>
      <c r="CK7" s="10">
        <v>149540</v>
      </c>
    </row>
    <row r="8" spans="1:89" ht="12" customHeight="1" x14ac:dyDescent="0.2">
      <c r="A8" s="5" t="s">
        <v>18</v>
      </c>
      <c r="B8" s="6">
        <v>12890</v>
      </c>
      <c r="C8" s="6">
        <v>25650</v>
      </c>
      <c r="D8" s="6">
        <v>29515</v>
      </c>
      <c r="E8" s="6">
        <v>16005</v>
      </c>
      <c r="F8" s="6">
        <v>13405</v>
      </c>
      <c r="G8" s="6">
        <v>10175</v>
      </c>
      <c r="H8" s="6">
        <v>9015</v>
      </c>
      <c r="I8" s="6">
        <v>4175</v>
      </c>
      <c r="J8" s="6">
        <v>4365</v>
      </c>
      <c r="K8" s="6">
        <v>1515</v>
      </c>
      <c r="L8" s="13">
        <v>126710</v>
      </c>
      <c r="M8" s="6">
        <v>5270</v>
      </c>
      <c r="N8" s="6">
        <v>4545</v>
      </c>
      <c r="O8" s="6">
        <v>6125</v>
      </c>
      <c r="P8" s="6">
        <v>1405</v>
      </c>
      <c r="Q8" s="6">
        <v>395</v>
      </c>
      <c r="R8" s="6">
        <v>100</v>
      </c>
      <c r="S8" s="6">
        <v>35</v>
      </c>
      <c r="T8" s="6">
        <v>10</v>
      </c>
      <c r="U8" s="6">
        <v>5</v>
      </c>
      <c r="V8" s="6">
        <v>0</v>
      </c>
      <c r="W8" s="13">
        <v>17890</v>
      </c>
      <c r="X8" s="6">
        <v>1310</v>
      </c>
      <c r="Y8" s="6">
        <v>1405</v>
      </c>
      <c r="Z8" s="6">
        <v>2285</v>
      </c>
      <c r="AA8" s="6">
        <v>1085</v>
      </c>
      <c r="AB8" s="6">
        <v>530</v>
      </c>
      <c r="AC8" s="6">
        <v>195</v>
      </c>
      <c r="AD8" s="6">
        <v>80</v>
      </c>
      <c r="AE8" s="6">
        <v>25</v>
      </c>
      <c r="AF8" s="6">
        <v>15</v>
      </c>
      <c r="AG8" s="6">
        <v>5</v>
      </c>
      <c r="AH8" s="13">
        <v>6935</v>
      </c>
      <c r="AI8" s="6">
        <v>0</v>
      </c>
      <c r="AJ8" s="6">
        <v>0</v>
      </c>
      <c r="AK8" s="6">
        <v>0</v>
      </c>
      <c r="AL8" s="6">
        <v>0</v>
      </c>
      <c r="AM8" s="6">
        <v>0</v>
      </c>
      <c r="AN8" s="6">
        <v>0</v>
      </c>
      <c r="AO8" s="6">
        <v>0</v>
      </c>
      <c r="AP8" s="6">
        <v>0</v>
      </c>
      <c r="AQ8" s="6">
        <v>5</v>
      </c>
      <c r="AR8" s="6">
        <v>5</v>
      </c>
      <c r="AS8" s="13">
        <v>10</v>
      </c>
      <c r="AT8" s="6">
        <v>0</v>
      </c>
      <c r="AU8" s="6">
        <v>0</v>
      </c>
      <c r="AV8" s="6">
        <v>0</v>
      </c>
      <c r="AW8" s="6">
        <v>0</v>
      </c>
      <c r="AX8" s="6">
        <v>0</v>
      </c>
      <c r="AY8" s="6">
        <v>0</v>
      </c>
      <c r="AZ8" s="6">
        <v>0</v>
      </c>
      <c r="BA8" s="6">
        <v>0</v>
      </c>
      <c r="BB8" s="6">
        <v>0</v>
      </c>
      <c r="BC8" s="6">
        <v>5</v>
      </c>
      <c r="BD8" s="13">
        <v>5</v>
      </c>
      <c r="BE8" s="6">
        <v>10</v>
      </c>
      <c r="BF8" s="6">
        <v>10</v>
      </c>
      <c r="BG8" s="6">
        <v>10</v>
      </c>
      <c r="BH8" s="6">
        <v>5</v>
      </c>
      <c r="BI8" s="6">
        <v>10</v>
      </c>
      <c r="BJ8" s="6">
        <v>5</v>
      </c>
      <c r="BK8" s="6">
        <v>5</v>
      </c>
      <c r="BL8" s="6">
        <v>0</v>
      </c>
      <c r="BM8" s="6">
        <v>0</v>
      </c>
      <c r="BN8" s="6">
        <v>0</v>
      </c>
      <c r="BO8" s="13">
        <v>55</v>
      </c>
      <c r="BP8" s="6">
        <v>80</v>
      </c>
      <c r="BQ8" s="6">
        <v>85</v>
      </c>
      <c r="BR8" s="6">
        <v>125</v>
      </c>
      <c r="BS8" s="6">
        <v>60</v>
      </c>
      <c r="BT8" s="6">
        <v>35</v>
      </c>
      <c r="BU8" s="6">
        <v>15</v>
      </c>
      <c r="BV8" s="6">
        <v>5</v>
      </c>
      <c r="BW8" s="6">
        <v>0</v>
      </c>
      <c r="BX8" s="6">
        <v>0</v>
      </c>
      <c r="BY8" s="6">
        <v>0</v>
      </c>
      <c r="BZ8" s="13">
        <v>405</v>
      </c>
      <c r="CA8" s="7">
        <v>19560</v>
      </c>
      <c r="CB8" s="7">
        <v>31695</v>
      </c>
      <c r="CC8" s="7">
        <v>38060</v>
      </c>
      <c r="CD8" s="7">
        <v>18560</v>
      </c>
      <c r="CE8" s="7">
        <v>14375</v>
      </c>
      <c r="CF8" s="7">
        <v>10490</v>
      </c>
      <c r="CG8" s="7">
        <v>9140</v>
      </c>
      <c r="CH8" s="7">
        <v>4210</v>
      </c>
      <c r="CI8" s="7">
        <v>4390</v>
      </c>
      <c r="CJ8" s="7">
        <v>1530</v>
      </c>
      <c r="CK8" s="13">
        <v>152010</v>
      </c>
    </row>
    <row r="9" spans="1:89" ht="12" customHeight="1" x14ac:dyDescent="0.2">
      <c r="A9" s="5" t="s">
        <v>19</v>
      </c>
      <c r="B9" s="6">
        <v>21560</v>
      </c>
      <c r="C9" s="6">
        <v>55520</v>
      </c>
      <c r="D9" s="6">
        <v>90135</v>
      </c>
      <c r="E9" s="6">
        <v>43245</v>
      </c>
      <c r="F9" s="6">
        <v>25660</v>
      </c>
      <c r="G9" s="6">
        <v>15385</v>
      </c>
      <c r="H9" s="6">
        <v>9995</v>
      </c>
      <c r="I9" s="6">
        <v>3565</v>
      </c>
      <c r="J9" s="6">
        <v>2585</v>
      </c>
      <c r="K9" s="6">
        <v>520</v>
      </c>
      <c r="L9" s="13">
        <v>268170</v>
      </c>
      <c r="M9" s="6">
        <v>13750</v>
      </c>
      <c r="N9" s="6">
        <v>16830</v>
      </c>
      <c r="O9" s="6">
        <v>21885</v>
      </c>
      <c r="P9" s="6">
        <v>5900</v>
      </c>
      <c r="Q9" s="6">
        <v>1335</v>
      </c>
      <c r="R9" s="6">
        <v>335</v>
      </c>
      <c r="S9" s="6">
        <v>90</v>
      </c>
      <c r="T9" s="6">
        <v>20</v>
      </c>
      <c r="U9" s="6">
        <v>5</v>
      </c>
      <c r="V9" s="6">
        <v>0</v>
      </c>
      <c r="W9" s="13">
        <v>60150</v>
      </c>
      <c r="X9" s="6">
        <v>2390</v>
      </c>
      <c r="Y9" s="6">
        <v>3170</v>
      </c>
      <c r="Z9" s="6">
        <v>5515</v>
      </c>
      <c r="AA9" s="6">
        <v>2195</v>
      </c>
      <c r="AB9" s="6">
        <v>925</v>
      </c>
      <c r="AC9" s="6">
        <v>385</v>
      </c>
      <c r="AD9" s="6">
        <v>130</v>
      </c>
      <c r="AE9" s="6">
        <v>45</v>
      </c>
      <c r="AF9" s="6">
        <v>35</v>
      </c>
      <c r="AG9" s="6">
        <v>35</v>
      </c>
      <c r="AH9" s="13">
        <v>14825</v>
      </c>
      <c r="AI9" s="6">
        <v>0</v>
      </c>
      <c r="AJ9" s="6">
        <v>0</v>
      </c>
      <c r="AK9" s="6">
        <v>0</v>
      </c>
      <c r="AL9" s="6">
        <v>0</v>
      </c>
      <c r="AM9" s="6">
        <v>0</v>
      </c>
      <c r="AN9" s="6">
        <v>0</v>
      </c>
      <c r="AO9" s="6">
        <v>0</v>
      </c>
      <c r="AP9" s="6">
        <v>0</v>
      </c>
      <c r="AQ9" s="6">
        <v>0</v>
      </c>
      <c r="AR9" s="6">
        <v>0</v>
      </c>
      <c r="AS9" s="13">
        <v>0</v>
      </c>
      <c r="AT9" s="6">
        <v>0</v>
      </c>
      <c r="AU9" s="6">
        <v>0</v>
      </c>
      <c r="AV9" s="6">
        <v>0</v>
      </c>
      <c r="AW9" s="6">
        <v>0</v>
      </c>
      <c r="AX9" s="6">
        <v>5</v>
      </c>
      <c r="AY9" s="6">
        <v>0</v>
      </c>
      <c r="AZ9" s="6">
        <v>0</v>
      </c>
      <c r="BA9" s="6">
        <v>0</v>
      </c>
      <c r="BB9" s="6">
        <v>0</v>
      </c>
      <c r="BC9" s="6">
        <v>0</v>
      </c>
      <c r="BD9" s="13">
        <v>5</v>
      </c>
      <c r="BE9" s="6">
        <v>0</v>
      </c>
      <c r="BF9" s="6">
        <v>0</v>
      </c>
      <c r="BG9" s="6">
        <v>5</v>
      </c>
      <c r="BH9" s="6">
        <v>0</v>
      </c>
      <c r="BI9" s="6">
        <v>0</v>
      </c>
      <c r="BJ9" s="6">
        <v>0</v>
      </c>
      <c r="BK9" s="6">
        <v>0</v>
      </c>
      <c r="BL9" s="6">
        <v>0</v>
      </c>
      <c r="BM9" s="6">
        <v>0</v>
      </c>
      <c r="BN9" s="6">
        <v>5</v>
      </c>
      <c r="BO9" s="13">
        <v>10</v>
      </c>
      <c r="BP9" s="6">
        <v>190</v>
      </c>
      <c r="BQ9" s="6">
        <v>80</v>
      </c>
      <c r="BR9" s="6">
        <v>115</v>
      </c>
      <c r="BS9" s="6">
        <v>65</v>
      </c>
      <c r="BT9" s="6">
        <v>40</v>
      </c>
      <c r="BU9" s="6">
        <v>30</v>
      </c>
      <c r="BV9" s="6">
        <v>20</v>
      </c>
      <c r="BW9" s="6">
        <v>5</v>
      </c>
      <c r="BX9" s="6">
        <v>5</v>
      </c>
      <c r="BY9" s="6">
        <v>5</v>
      </c>
      <c r="BZ9" s="13">
        <v>555</v>
      </c>
      <c r="CA9" s="7">
        <v>37890</v>
      </c>
      <c r="CB9" s="7">
        <v>75600</v>
      </c>
      <c r="CC9" s="7">
        <v>117655</v>
      </c>
      <c r="CD9" s="7">
        <v>51405</v>
      </c>
      <c r="CE9" s="7">
        <v>27965</v>
      </c>
      <c r="CF9" s="7">
        <v>16135</v>
      </c>
      <c r="CG9" s="7">
        <v>10235</v>
      </c>
      <c r="CH9" s="7">
        <v>3635</v>
      </c>
      <c r="CI9" s="7">
        <v>2630</v>
      </c>
      <c r="CJ9" s="7">
        <v>565</v>
      </c>
      <c r="CK9" s="13">
        <v>343715</v>
      </c>
    </row>
    <row r="10" spans="1:89" ht="12" customHeight="1" x14ac:dyDescent="0.2">
      <c r="A10" s="5" t="s">
        <v>20</v>
      </c>
      <c r="B10" s="6">
        <v>3045</v>
      </c>
      <c r="C10" s="6">
        <v>8480</v>
      </c>
      <c r="D10" s="6">
        <v>15760</v>
      </c>
      <c r="E10" s="6">
        <v>8890</v>
      </c>
      <c r="F10" s="6">
        <v>5650</v>
      </c>
      <c r="G10" s="6">
        <v>3505</v>
      </c>
      <c r="H10" s="6">
        <v>2645</v>
      </c>
      <c r="I10" s="6">
        <v>1045</v>
      </c>
      <c r="J10" s="6">
        <v>1070</v>
      </c>
      <c r="K10" s="6">
        <v>390</v>
      </c>
      <c r="L10" s="13">
        <v>50480</v>
      </c>
      <c r="M10" s="6">
        <v>3715</v>
      </c>
      <c r="N10" s="6">
        <v>3875</v>
      </c>
      <c r="O10" s="6">
        <v>8225</v>
      </c>
      <c r="P10" s="6">
        <v>2480</v>
      </c>
      <c r="Q10" s="6">
        <v>1025</v>
      </c>
      <c r="R10" s="6">
        <v>360</v>
      </c>
      <c r="S10" s="6">
        <v>125</v>
      </c>
      <c r="T10" s="6">
        <v>20</v>
      </c>
      <c r="U10" s="6">
        <v>5</v>
      </c>
      <c r="V10" s="6">
        <v>0</v>
      </c>
      <c r="W10" s="13">
        <v>19830</v>
      </c>
      <c r="X10" s="6">
        <v>475</v>
      </c>
      <c r="Y10" s="6">
        <v>980</v>
      </c>
      <c r="Z10" s="6">
        <v>2600</v>
      </c>
      <c r="AA10" s="6">
        <v>1435</v>
      </c>
      <c r="AB10" s="6">
        <v>715</v>
      </c>
      <c r="AC10" s="6">
        <v>390</v>
      </c>
      <c r="AD10" s="6">
        <v>205</v>
      </c>
      <c r="AE10" s="6">
        <v>45</v>
      </c>
      <c r="AF10" s="6">
        <v>20</v>
      </c>
      <c r="AG10" s="6">
        <v>0</v>
      </c>
      <c r="AH10" s="13">
        <v>6865</v>
      </c>
      <c r="AI10" s="6">
        <v>0</v>
      </c>
      <c r="AJ10" s="6">
        <v>0</v>
      </c>
      <c r="AK10" s="6">
        <v>0</v>
      </c>
      <c r="AL10" s="6">
        <v>0</v>
      </c>
      <c r="AM10" s="6">
        <v>0</v>
      </c>
      <c r="AN10" s="6">
        <v>0</v>
      </c>
      <c r="AO10" s="6">
        <v>0</v>
      </c>
      <c r="AP10" s="6">
        <v>0</v>
      </c>
      <c r="AQ10" s="6">
        <v>0</v>
      </c>
      <c r="AR10" s="6">
        <v>0</v>
      </c>
      <c r="AS10" s="13">
        <v>0</v>
      </c>
      <c r="AT10" s="6">
        <v>0</v>
      </c>
      <c r="AU10" s="6">
        <v>0</v>
      </c>
      <c r="AV10" s="6">
        <v>0</v>
      </c>
      <c r="AW10" s="6">
        <v>0</v>
      </c>
      <c r="AX10" s="6">
        <v>0</v>
      </c>
      <c r="AY10" s="6">
        <v>0</v>
      </c>
      <c r="AZ10" s="6">
        <v>0</v>
      </c>
      <c r="BA10" s="6">
        <v>0</v>
      </c>
      <c r="BB10" s="6">
        <v>0</v>
      </c>
      <c r="BC10" s="6">
        <v>0</v>
      </c>
      <c r="BD10" s="13">
        <v>0</v>
      </c>
      <c r="BE10" s="6">
        <v>0</v>
      </c>
      <c r="BF10" s="6">
        <v>0</v>
      </c>
      <c r="BG10" s="6">
        <v>0</v>
      </c>
      <c r="BH10" s="6">
        <v>0</v>
      </c>
      <c r="BI10" s="6">
        <v>0</v>
      </c>
      <c r="BJ10" s="6">
        <v>0</v>
      </c>
      <c r="BK10" s="6">
        <v>0</v>
      </c>
      <c r="BL10" s="6">
        <v>0</v>
      </c>
      <c r="BM10" s="6">
        <v>0</v>
      </c>
      <c r="BN10" s="6">
        <v>0</v>
      </c>
      <c r="BO10" s="13">
        <v>0</v>
      </c>
      <c r="BP10" s="6">
        <v>0</v>
      </c>
      <c r="BQ10" s="6">
        <v>0</v>
      </c>
      <c r="BR10" s="6">
        <v>15</v>
      </c>
      <c r="BS10" s="6">
        <v>5</v>
      </c>
      <c r="BT10" s="6">
        <v>0</v>
      </c>
      <c r="BU10" s="6">
        <v>0</v>
      </c>
      <c r="BV10" s="6">
        <v>5</v>
      </c>
      <c r="BW10" s="6">
        <v>0</v>
      </c>
      <c r="BX10" s="6">
        <v>0</v>
      </c>
      <c r="BY10" s="6">
        <v>0</v>
      </c>
      <c r="BZ10" s="13">
        <v>25</v>
      </c>
      <c r="CA10" s="7">
        <v>7235</v>
      </c>
      <c r="CB10" s="7">
        <v>13335</v>
      </c>
      <c r="CC10" s="7">
        <v>26600</v>
      </c>
      <c r="CD10" s="7">
        <v>12810</v>
      </c>
      <c r="CE10" s="7">
        <v>7390</v>
      </c>
      <c r="CF10" s="7">
        <v>4255</v>
      </c>
      <c r="CG10" s="7">
        <v>2980</v>
      </c>
      <c r="CH10" s="7">
        <v>1110</v>
      </c>
      <c r="CI10" s="7">
        <v>1095</v>
      </c>
      <c r="CJ10" s="7">
        <v>390</v>
      </c>
      <c r="CK10" s="13">
        <v>77200</v>
      </c>
    </row>
    <row r="11" spans="1:89" ht="12" customHeight="1" x14ac:dyDescent="0.2">
      <c r="A11" s="5" t="s">
        <v>21</v>
      </c>
      <c r="B11" s="6">
        <v>9310</v>
      </c>
      <c r="C11" s="6">
        <v>7945</v>
      </c>
      <c r="D11" s="6">
        <v>17160</v>
      </c>
      <c r="E11" s="6">
        <v>12275</v>
      </c>
      <c r="F11" s="6">
        <v>11435</v>
      </c>
      <c r="G11" s="6">
        <v>9670</v>
      </c>
      <c r="H11" s="6">
        <v>9250</v>
      </c>
      <c r="I11" s="6">
        <v>4350</v>
      </c>
      <c r="J11" s="6">
        <v>4355</v>
      </c>
      <c r="K11" s="6">
        <v>1295</v>
      </c>
      <c r="L11" s="13">
        <v>87045</v>
      </c>
      <c r="M11" s="6">
        <v>3445</v>
      </c>
      <c r="N11" s="6">
        <v>2200</v>
      </c>
      <c r="O11" s="6">
        <v>2625</v>
      </c>
      <c r="P11" s="6">
        <v>1205</v>
      </c>
      <c r="Q11" s="6">
        <v>615</v>
      </c>
      <c r="R11" s="6">
        <v>315</v>
      </c>
      <c r="S11" s="6">
        <v>105</v>
      </c>
      <c r="T11" s="6">
        <v>15</v>
      </c>
      <c r="U11" s="6">
        <v>5</v>
      </c>
      <c r="V11" s="6">
        <v>0</v>
      </c>
      <c r="W11" s="13">
        <v>10530</v>
      </c>
      <c r="X11" s="6">
        <v>965</v>
      </c>
      <c r="Y11" s="6">
        <v>730</v>
      </c>
      <c r="Z11" s="6">
        <v>1350</v>
      </c>
      <c r="AA11" s="6">
        <v>840</v>
      </c>
      <c r="AB11" s="6">
        <v>705</v>
      </c>
      <c r="AC11" s="6">
        <v>400</v>
      </c>
      <c r="AD11" s="6">
        <v>250</v>
      </c>
      <c r="AE11" s="6">
        <v>95</v>
      </c>
      <c r="AF11" s="6">
        <v>45</v>
      </c>
      <c r="AG11" s="6">
        <v>5</v>
      </c>
      <c r="AH11" s="13">
        <v>5385</v>
      </c>
      <c r="AI11" s="6">
        <v>0</v>
      </c>
      <c r="AJ11" s="6">
        <v>0</v>
      </c>
      <c r="AK11" s="6">
        <v>0</v>
      </c>
      <c r="AL11" s="6">
        <v>0</v>
      </c>
      <c r="AM11" s="6">
        <v>0</v>
      </c>
      <c r="AN11" s="6">
        <v>0</v>
      </c>
      <c r="AO11" s="6">
        <v>0</v>
      </c>
      <c r="AP11" s="6">
        <v>0</v>
      </c>
      <c r="AQ11" s="6">
        <v>0</v>
      </c>
      <c r="AR11" s="6">
        <v>0</v>
      </c>
      <c r="AS11" s="13">
        <v>0</v>
      </c>
      <c r="AT11" s="6">
        <v>0</v>
      </c>
      <c r="AU11" s="6">
        <v>0</v>
      </c>
      <c r="AV11" s="6">
        <v>0</v>
      </c>
      <c r="AW11" s="6">
        <v>0</v>
      </c>
      <c r="AX11" s="6">
        <v>0</v>
      </c>
      <c r="AY11" s="6">
        <v>0</v>
      </c>
      <c r="AZ11" s="6">
        <v>0</v>
      </c>
      <c r="BA11" s="6">
        <v>0</v>
      </c>
      <c r="BB11" s="6">
        <v>0</v>
      </c>
      <c r="BC11" s="6">
        <v>0</v>
      </c>
      <c r="BD11" s="13">
        <v>0</v>
      </c>
      <c r="BE11" s="6">
        <v>0</v>
      </c>
      <c r="BF11" s="6">
        <v>0</v>
      </c>
      <c r="BG11" s="6">
        <v>0</v>
      </c>
      <c r="BH11" s="6">
        <v>0</v>
      </c>
      <c r="BI11" s="6">
        <v>0</v>
      </c>
      <c r="BJ11" s="6">
        <v>0</v>
      </c>
      <c r="BK11" s="6">
        <v>0</v>
      </c>
      <c r="BL11" s="6">
        <v>0</v>
      </c>
      <c r="BM11" s="6">
        <v>0</v>
      </c>
      <c r="BN11" s="6">
        <v>0</v>
      </c>
      <c r="BO11" s="13">
        <v>0</v>
      </c>
      <c r="BP11" s="6">
        <v>30</v>
      </c>
      <c r="BQ11" s="6">
        <v>20</v>
      </c>
      <c r="BR11" s="6">
        <v>35</v>
      </c>
      <c r="BS11" s="6">
        <v>30</v>
      </c>
      <c r="BT11" s="6">
        <v>25</v>
      </c>
      <c r="BU11" s="6">
        <v>10</v>
      </c>
      <c r="BV11" s="6">
        <v>10</v>
      </c>
      <c r="BW11" s="6">
        <v>10</v>
      </c>
      <c r="BX11" s="6">
        <v>15</v>
      </c>
      <c r="BY11" s="6">
        <v>0</v>
      </c>
      <c r="BZ11" s="13">
        <v>185</v>
      </c>
      <c r="CA11" s="7">
        <v>13750</v>
      </c>
      <c r="CB11" s="7">
        <v>10895</v>
      </c>
      <c r="CC11" s="7">
        <v>21170</v>
      </c>
      <c r="CD11" s="7">
        <v>14350</v>
      </c>
      <c r="CE11" s="7">
        <v>12780</v>
      </c>
      <c r="CF11" s="7">
        <v>10395</v>
      </c>
      <c r="CG11" s="7">
        <v>9615</v>
      </c>
      <c r="CH11" s="7">
        <v>4470</v>
      </c>
      <c r="CI11" s="7">
        <v>4420</v>
      </c>
      <c r="CJ11" s="7">
        <v>1300</v>
      </c>
      <c r="CK11" s="13">
        <v>103145</v>
      </c>
    </row>
    <row r="12" spans="1:89" ht="12" customHeight="1" x14ac:dyDescent="0.2">
      <c r="A12" s="5" t="s">
        <v>22</v>
      </c>
      <c r="B12" s="6">
        <v>14325</v>
      </c>
      <c r="C12" s="6">
        <v>23980</v>
      </c>
      <c r="D12" s="6">
        <v>45185</v>
      </c>
      <c r="E12" s="6">
        <v>24095</v>
      </c>
      <c r="F12" s="6">
        <v>16665</v>
      </c>
      <c r="G12" s="6">
        <v>8910</v>
      </c>
      <c r="H12" s="6">
        <v>5245</v>
      </c>
      <c r="I12" s="6">
        <v>1560</v>
      </c>
      <c r="J12" s="6">
        <v>1090</v>
      </c>
      <c r="K12" s="6">
        <v>420</v>
      </c>
      <c r="L12" s="13">
        <v>141475</v>
      </c>
      <c r="M12" s="6">
        <v>6290</v>
      </c>
      <c r="N12" s="6">
        <v>8500</v>
      </c>
      <c r="O12" s="6">
        <v>18745</v>
      </c>
      <c r="P12" s="6">
        <v>7240</v>
      </c>
      <c r="Q12" s="6">
        <v>2360</v>
      </c>
      <c r="R12" s="6">
        <v>545</v>
      </c>
      <c r="S12" s="6">
        <v>195</v>
      </c>
      <c r="T12" s="6">
        <v>35</v>
      </c>
      <c r="U12" s="6">
        <v>10</v>
      </c>
      <c r="V12" s="6">
        <v>0</v>
      </c>
      <c r="W12" s="13">
        <v>43920</v>
      </c>
      <c r="X12" s="6">
        <v>1440</v>
      </c>
      <c r="Y12" s="6">
        <v>2570</v>
      </c>
      <c r="Z12" s="6">
        <v>8240</v>
      </c>
      <c r="AA12" s="6">
        <v>5950</v>
      </c>
      <c r="AB12" s="6">
        <v>2795</v>
      </c>
      <c r="AC12" s="6">
        <v>850</v>
      </c>
      <c r="AD12" s="6">
        <v>320</v>
      </c>
      <c r="AE12" s="6">
        <v>70</v>
      </c>
      <c r="AF12" s="6">
        <v>25</v>
      </c>
      <c r="AG12" s="6">
        <v>0</v>
      </c>
      <c r="AH12" s="13">
        <v>22260</v>
      </c>
      <c r="AI12" s="6">
        <v>0</v>
      </c>
      <c r="AJ12" s="6">
        <v>0</v>
      </c>
      <c r="AK12" s="6">
        <v>0</v>
      </c>
      <c r="AL12" s="6">
        <v>0</v>
      </c>
      <c r="AM12" s="6">
        <v>0</v>
      </c>
      <c r="AN12" s="6">
        <v>0</v>
      </c>
      <c r="AO12" s="6">
        <v>5</v>
      </c>
      <c r="AP12" s="6">
        <v>0</v>
      </c>
      <c r="AQ12" s="6">
        <v>0</v>
      </c>
      <c r="AR12" s="6">
        <v>0</v>
      </c>
      <c r="AS12" s="13">
        <v>5</v>
      </c>
      <c r="AT12" s="6">
        <v>0</v>
      </c>
      <c r="AU12" s="6">
        <v>0</v>
      </c>
      <c r="AV12" s="6">
        <v>0</v>
      </c>
      <c r="AW12" s="6">
        <v>0</v>
      </c>
      <c r="AX12" s="6">
        <v>0</v>
      </c>
      <c r="AY12" s="6">
        <v>0</v>
      </c>
      <c r="AZ12" s="6">
        <v>0</v>
      </c>
      <c r="BA12" s="6">
        <v>0</v>
      </c>
      <c r="BB12" s="6">
        <v>0</v>
      </c>
      <c r="BC12" s="6">
        <v>0</v>
      </c>
      <c r="BD12" s="13">
        <v>0</v>
      </c>
      <c r="BE12" s="6">
        <v>0</v>
      </c>
      <c r="BF12" s="6">
        <v>0</v>
      </c>
      <c r="BG12" s="6">
        <v>0</v>
      </c>
      <c r="BH12" s="6">
        <v>0</v>
      </c>
      <c r="BI12" s="6">
        <v>0</v>
      </c>
      <c r="BJ12" s="6">
        <v>0</v>
      </c>
      <c r="BK12" s="6">
        <v>0</v>
      </c>
      <c r="BL12" s="6">
        <v>0</v>
      </c>
      <c r="BM12" s="6">
        <v>0</v>
      </c>
      <c r="BN12" s="6">
        <v>0</v>
      </c>
      <c r="BO12" s="13">
        <v>0</v>
      </c>
      <c r="BP12" s="6">
        <v>165</v>
      </c>
      <c r="BQ12" s="6">
        <v>185</v>
      </c>
      <c r="BR12" s="6">
        <v>400</v>
      </c>
      <c r="BS12" s="6">
        <v>165</v>
      </c>
      <c r="BT12" s="6">
        <v>95</v>
      </c>
      <c r="BU12" s="6">
        <v>50</v>
      </c>
      <c r="BV12" s="6">
        <v>25</v>
      </c>
      <c r="BW12" s="6">
        <v>5</v>
      </c>
      <c r="BX12" s="6">
        <v>5</v>
      </c>
      <c r="BY12" s="6">
        <v>5</v>
      </c>
      <c r="BZ12" s="13">
        <v>1100</v>
      </c>
      <c r="CA12" s="7">
        <v>22220</v>
      </c>
      <c r="CB12" s="7">
        <v>35235</v>
      </c>
      <c r="CC12" s="7">
        <v>72570</v>
      </c>
      <c r="CD12" s="7">
        <v>37450</v>
      </c>
      <c r="CE12" s="7">
        <v>21915</v>
      </c>
      <c r="CF12" s="7">
        <v>10355</v>
      </c>
      <c r="CG12" s="7">
        <v>5790</v>
      </c>
      <c r="CH12" s="7">
        <v>1670</v>
      </c>
      <c r="CI12" s="7">
        <v>1130</v>
      </c>
      <c r="CJ12" s="7">
        <v>425</v>
      </c>
      <c r="CK12" s="13">
        <v>208760</v>
      </c>
    </row>
    <row r="13" spans="1:89" ht="12" customHeight="1" x14ac:dyDescent="0.2">
      <c r="A13" s="5" t="s">
        <v>23</v>
      </c>
      <c r="B13" s="6">
        <v>15590</v>
      </c>
      <c r="C13" s="6">
        <v>31730</v>
      </c>
      <c r="D13" s="6">
        <v>15920</v>
      </c>
      <c r="E13" s="6">
        <v>7030</v>
      </c>
      <c r="F13" s="6">
        <v>4970</v>
      </c>
      <c r="G13" s="6">
        <v>3360</v>
      </c>
      <c r="H13" s="6">
        <v>2720</v>
      </c>
      <c r="I13" s="6">
        <v>1220</v>
      </c>
      <c r="J13" s="6">
        <v>1105</v>
      </c>
      <c r="K13" s="6">
        <v>405</v>
      </c>
      <c r="L13" s="13">
        <v>84050</v>
      </c>
      <c r="M13" s="6">
        <v>10385</v>
      </c>
      <c r="N13" s="6">
        <v>5625</v>
      </c>
      <c r="O13" s="6">
        <v>4625</v>
      </c>
      <c r="P13" s="6">
        <v>1280</v>
      </c>
      <c r="Q13" s="6">
        <v>515</v>
      </c>
      <c r="R13" s="6">
        <v>155</v>
      </c>
      <c r="S13" s="6">
        <v>40</v>
      </c>
      <c r="T13" s="6">
        <v>5</v>
      </c>
      <c r="U13" s="6">
        <v>0</v>
      </c>
      <c r="V13" s="6">
        <v>0</v>
      </c>
      <c r="W13" s="13">
        <v>22630</v>
      </c>
      <c r="X13" s="6">
        <v>565</v>
      </c>
      <c r="Y13" s="6">
        <v>695</v>
      </c>
      <c r="Z13" s="6">
        <v>1460</v>
      </c>
      <c r="AA13" s="6">
        <v>725</v>
      </c>
      <c r="AB13" s="6">
        <v>425</v>
      </c>
      <c r="AC13" s="6">
        <v>195</v>
      </c>
      <c r="AD13" s="6">
        <v>60</v>
      </c>
      <c r="AE13" s="6">
        <v>10</v>
      </c>
      <c r="AF13" s="6">
        <v>0</v>
      </c>
      <c r="AG13" s="6">
        <v>0</v>
      </c>
      <c r="AH13" s="13">
        <v>4135</v>
      </c>
      <c r="AI13" s="6">
        <v>0</v>
      </c>
      <c r="AJ13" s="6">
        <v>0</v>
      </c>
      <c r="AK13" s="6">
        <v>5</v>
      </c>
      <c r="AL13" s="6">
        <v>0</v>
      </c>
      <c r="AM13" s="6">
        <v>5</v>
      </c>
      <c r="AN13" s="6">
        <v>0</v>
      </c>
      <c r="AO13" s="6">
        <v>0</v>
      </c>
      <c r="AP13" s="6">
        <v>10</v>
      </c>
      <c r="AQ13" s="6">
        <v>20</v>
      </c>
      <c r="AR13" s="6">
        <v>15</v>
      </c>
      <c r="AS13" s="13">
        <v>55</v>
      </c>
      <c r="AT13" s="6">
        <v>0</v>
      </c>
      <c r="AU13" s="6">
        <v>0</v>
      </c>
      <c r="AV13" s="6">
        <v>5</v>
      </c>
      <c r="AW13" s="6">
        <v>0</v>
      </c>
      <c r="AX13" s="6">
        <v>0</v>
      </c>
      <c r="AY13" s="6">
        <v>0</v>
      </c>
      <c r="AZ13" s="6">
        <v>5</v>
      </c>
      <c r="BA13" s="6">
        <v>0</v>
      </c>
      <c r="BB13" s="6">
        <v>0</v>
      </c>
      <c r="BC13" s="6">
        <v>0</v>
      </c>
      <c r="BD13" s="13">
        <v>10</v>
      </c>
      <c r="BE13" s="6">
        <v>0</v>
      </c>
      <c r="BF13" s="6">
        <v>0</v>
      </c>
      <c r="BG13" s="6">
        <v>0</v>
      </c>
      <c r="BH13" s="6">
        <v>0</v>
      </c>
      <c r="BI13" s="6">
        <v>5</v>
      </c>
      <c r="BJ13" s="6">
        <v>0</v>
      </c>
      <c r="BK13" s="6">
        <v>0</v>
      </c>
      <c r="BL13" s="6">
        <v>0</v>
      </c>
      <c r="BM13" s="6">
        <v>5</v>
      </c>
      <c r="BN13" s="6">
        <v>5</v>
      </c>
      <c r="BO13" s="13">
        <v>15</v>
      </c>
      <c r="BP13" s="6">
        <v>145</v>
      </c>
      <c r="BQ13" s="6">
        <v>50</v>
      </c>
      <c r="BR13" s="6">
        <v>85</v>
      </c>
      <c r="BS13" s="6">
        <v>70</v>
      </c>
      <c r="BT13" s="6">
        <v>50</v>
      </c>
      <c r="BU13" s="6">
        <v>25</v>
      </c>
      <c r="BV13" s="6">
        <v>25</v>
      </c>
      <c r="BW13" s="6">
        <v>5</v>
      </c>
      <c r="BX13" s="6">
        <v>10</v>
      </c>
      <c r="BY13" s="6">
        <v>0</v>
      </c>
      <c r="BZ13" s="13">
        <v>465</v>
      </c>
      <c r="CA13" s="7">
        <v>26685</v>
      </c>
      <c r="CB13" s="7">
        <v>38100</v>
      </c>
      <c r="CC13" s="7">
        <v>22100</v>
      </c>
      <c r="CD13" s="7">
        <v>9105</v>
      </c>
      <c r="CE13" s="7">
        <v>5970</v>
      </c>
      <c r="CF13" s="7">
        <v>3735</v>
      </c>
      <c r="CG13" s="7">
        <v>2850</v>
      </c>
      <c r="CH13" s="7">
        <v>1250</v>
      </c>
      <c r="CI13" s="7">
        <v>1140</v>
      </c>
      <c r="CJ13" s="7">
        <v>425</v>
      </c>
      <c r="CK13" s="13">
        <v>111360</v>
      </c>
    </row>
    <row r="14" spans="1:89" ht="12" customHeight="1" x14ac:dyDescent="0.2">
      <c r="A14" s="5" t="s">
        <v>24</v>
      </c>
      <c r="B14" s="6">
        <v>5985</v>
      </c>
      <c r="C14" s="6">
        <v>20465</v>
      </c>
      <c r="D14" s="6">
        <v>38525</v>
      </c>
      <c r="E14" s="6">
        <v>17575</v>
      </c>
      <c r="F14" s="6">
        <v>10155</v>
      </c>
      <c r="G14" s="6">
        <v>4710</v>
      </c>
      <c r="H14" s="6">
        <v>2580</v>
      </c>
      <c r="I14" s="6">
        <v>820</v>
      </c>
      <c r="J14" s="6">
        <v>770</v>
      </c>
      <c r="K14" s="6">
        <v>175</v>
      </c>
      <c r="L14" s="13">
        <v>101760</v>
      </c>
      <c r="M14" s="6">
        <v>960</v>
      </c>
      <c r="N14" s="6">
        <v>11410</v>
      </c>
      <c r="O14" s="6">
        <v>15070</v>
      </c>
      <c r="P14" s="6">
        <v>3700</v>
      </c>
      <c r="Q14" s="6">
        <v>865</v>
      </c>
      <c r="R14" s="6">
        <v>145</v>
      </c>
      <c r="S14" s="6">
        <v>50</v>
      </c>
      <c r="T14" s="6">
        <v>10</v>
      </c>
      <c r="U14" s="6">
        <v>0</v>
      </c>
      <c r="V14" s="6">
        <v>0</v>
      </c>
      <c r="W14" s="13">
        <v>32210</v>
      </c>
      <c r="X14" s="6">
        <v>675</v>
      </c>
      <c r="Y14" s="6">
        <v>2400</v>
      </c>
      <c r="Z14" s="6">
        <v>8905</v>
      </c>
      <c r="AA14" s="6">
        <v>3670</v>
      </c>
      <c r="AB14" s="6">
        <v>1330</v>
      </c>
      <c r="AC14" s="6">
        <v>375</v>
      </c>
      <c r="AD14" s="6">
        <v>80</v>
      </c>
      <c r="AE14" s="6">
        <v>10</v>
      </c>
      <c r="AF14" s="6">
        <v>0</v>
      </c>
      <c r="AG14" s="6">
        <v>0</v>
      </c>
      <c r="AH14" s="13">
        <v>17445</v>
      </c>
      <c r="AI14" s="6">
        <v>0</v>
      </c>
      <c r="AJ14" s="6">
        <v>0</v>
      </c>
      <c r="AK14" s="6">
        <v>0</v>
      </c>
      <c r="AL14" s="6">
        <v>0</v>
      </c>
      <c r="AM14" s="6">
        <v>0</v>
      </c>
      <c r="AN14" s="6">
        <v>0</v>
      </c>
      <c r="AO14" s="6">
        <v>0</v>
      </c>
      <c r="AP14" s="6">
        <v>0</v>
      </c>
      <c r="AQ14" s="6">
        <v>0</v>
      </c>
      <c r="AR14" s="6">
        <v>0</v>
      </c>
      <c r="AS14" s="13">
        <v>0</v>
      </c>
      <c r="AT14" s="6">
        <v>0</v>
      </c>
      <c r="AU14" s="6">
        <v>0</v>
      </c>
      <c r="AV14" s="6">
        <v>0</v>
      </c>
      <c r="AW14" s="6">
        <v>5</v>
      </c>
      <c r="AX14" s="6">
        <v>0</v>
      </c>
      <c r="AY14" s="6">
        <v>0</v>
      </c>
      <c r="AZ14" s="6">
        <v>0</v>
      </c>
      <c r="BA14" s="6">
        <v>0</v>
      </c>
      <c r="BB14" s="6">
        <v>0</v>
      </c>
      <c r="BC14" s="6">
        <v>0</v>
      </c>
      <c r="BD14" s="13">
        <v>5</v>
      </c>
      <c r="BE14" s="6">
        <v>0</v>
      </c>
      <c r="BF14" s="6">
        <v>0</v>
      </c>
      <c r="BG14" s="6">
        <v>0</v>
      </c>
      <c r="BH14" s="6">
        <v>0</v>
      </c>
      <c r="BI14" s="6">
        <v>0</v>
      </c>
      <c r="BJ14" s="6">
        <v>5</v>
      </c>
      <c r="BK14" s="6">
        <v>0</v>
      </c>
      <c r="BL14" s="6">
        <v>0</v>
      </c>
      <c r="BM14" s="6">
        <v>0</v>
      </c>
      <c r="BN14" s="6">
        <v>0</v>
      </c>
      <c r="BO14" s="13">
        <v>5</v>
      </c>
      <c r="BP14" s="6">
        <v>465</v>
      </c>
      <c r="BQ14" s="6">
        <v>1025</v>
      </c>
      <c r="BR14" s="6">
        <v>2680</v>
      </c>
      <c r="BS14" s="6">
        <v>1115</v>
      </c>
      <c r="BT14" s="6">
        <v>235</v>
      </c>
      <c r="BU14" s="6">
        <v>40</v>
      </c>
      <c r="BV14" s="6">
        <v>25</v>
      </c>
      <c r="BW14" s="6">
        <v>15</v>
      </c>
      <c r="BX14" s="6">
        <v>10</v>
      </c>
      <c r="BY14" s="6">
        <v>5</v>
      </c>
      <c r="BZ14" s="13">
        <v>5615</v>
      </c>
      <c r="CA14" s="7">
        <v>8085</v>
      </c>
      <c r="CB14" s="7">
        <v>35300</v>
      </c>
      <c r="CC14" s="7">
        <v>65180</v>
      </c>
      <c r="CD14" s="7">
        <v>26065</v>
      </c>
      <c r="CE14" s="7">
        <v>12585</v>
      </c>
      <c r="CF14" s="7">
        <v>5275</v>
      </c>
      <c r="CG14" s="7">
        <v>2735</v>
      </c>
      <c r="CH14" s="7">
        <v>855</v>
      </c>
      <c r="CI14" s="7">
        <v>780</v>
      </c>
      <c r="CJ14" s="7">
        <v>180</v>
      </c>
      <c r="CK14" s="13">
        <v>157040</v>
      </c>
    </row>
    <row r="15" spans="1:89" ht="12" customHeight="1" x14ac:dyDescent="0.2">
      <c r="A15" s="5" t="s">
        <v>25</v>
      </c>
      <c r="B15" s="6">
        <v>30330</v>
      </c>
      <c r="C15" s="6">
        <v>68550</v>
      </c>
      <c r="D15" s="6">
        <v>86365</v>
      </c>
      <c r="E15" s="6">
        <v>11855</v>
      </c>
      <c r="F15" s="6">
        <v>7275</v>
      </c>
      <c r="G15" s="6">
        <v>4935</v>
      </c>
      <c r="H15" s="6">
        <v>3780</v>
      </c>
      <c r="I15" s="6">
        <v>1550</v>
      </c>
      <c r="J15" s="6">
        <v>1525</v>
      </c>
      <c r="K15" s="6">
        <v>540</v>
      </c>
      <c r="L15" s="13">
        <v>216705</v>
      </c>
      <c r="M15" s="6">
        <v>3260</v>
      </c>
      <c r="N15" s="6">
        <v>2090</v>
      </c>
      <c r="O15" s="6">
        <v>1515</v>
      </c>
      <c r="P15" s="6">
        <v>255</v>
      </c>
      <c r="Q15" s="6">
        <v>70</v>
      </c>
      <c r="R15" s="6">
        <v>20</v>
      </c>
      <c r="S15" s="6">
        <v>15</v>
      </c>
      <c r="T15" s="6">
        <v>0</v>
      </c>
      <c r="U15" s="6">
        <v>0</v>
      </c>
      <c r="V15" s="6">
        <v>0</v>
      </c>
      <c r="W15" s="13">
        <v>7225</v>
      </c>
      <c r="X15" s="6">
        <v>505</v>
      </c>
      <c r="Y15" s="6">
        <v>360</v>
      </c>
      <c r="Z15" s="6">
        <v>375</v>
      </c>
      <c r="AA15" s="6">
        <v>115</v>
      </c>
      <c r="AB15" s="6">
        <v>50</v>
      </c>
      <c r="AC15" s="6">
        <v>20</v>
      </c>
      <c r="AD15" s="6">
        <v>10</v>
      </c>
      <c r="AE15" s="6">
        <v>5</v>
      </c>
      <c r="AF15" s="6">
        <v>5</v>
      </c>
      <c r="AG15" s="6">
        <v>0</v>
      </c>
      <c r="AH15" s="13">
        <v>1445</v>
      </c>
      <c r="AI15" s="6">
        <v>0</v>
      </c>
      <c r="AJ15" s="6">
        <v>0</v>
      </c>
      <c r="AK15" s="6">
        <v>0</v>
      </c>
      <c r="AL15" s="6">
        <v>0</v>
      </c>
      <c r="AM15" s="6">
        <v>0</v>
      </c>
      <c r="AN15" s="6">
        <v>5</v>
      </c>
      <c r="AO15" s="6">
        <v>0</v>
      </c>
      <c r="AP15" s="6">
        <v>0</v>
      </c>
      <c r="AQ15" s="6">
        <v>0</v>
      </c>
      <c r="AR15" s="6">
        <v>0</v>
      </c>
      <c r="AS15" s="13">
        <v>5</v>
      </c>
      <c r="AT15" s="6">
        <v>0</v>
      </c>
      <c r="AU15" s="6">
        <v>0</v>
      </c>
      <c r="AV15" s="6">
        <v>0</v>
      </c>
      <c r="AW15" s="6">
        <v>5</v>
      </c>
      <c r="AX15" s="6">
        <v>0</v>
      </c>
      <c r="AY15" s="6">
        <v>0</v>
      </c>
      <c r="AZ15" s="6">
        <v>0</v>
      </c>
      <c r="BA15" s="6">
        <v>0</v>
      </c>
      <c r="BB15" s="6">
        <v>0</v>
      </c>
      <c r="BC15" s="6">
        <v>0</v>
      </c>
      <c r="BD15" s="13">
        <v>5</v>
      </c>
      <c r="BE15" s="6">
        <v>0</v>
      </c>
      <c r="BF15" s="6">
        <v>0</v>
      </c>
      <c r="BG15" s="6">
        <v>0</v>
      </c>
      <c r="BH15" s="6">
        <v>0</v>
      </c>
      <c r="BI15" s="6">
        <v>0</v>
      </c>
      <c r="BJ15" s="6">
        <v>0</v>
      </c>
      <c r="BK15" s="6">
        <v>0</v>
      </c>
      <c r="BL15" s="6">
        <v>0</v>
      </c>
      <c r="BM15" s="6">
        <v>0</v>
      </c>
      <c r="BN15" s="6">
        <v>0</v>
      </c>
      <c r="BO15" s="13">
        <v>0</v>
      </c>
      <c r="BP15" s="6">
        <v>160</v>
      </c>
      <c r="BQ15" s="6">
        <v>180</v>
      </c>
      <c r="BR15" s="6">
        <v>220</v>
      </c>
      <c r="BS15" s="6">
        <v>105</v>
      </c>
      <c r="BT15" s="6">
        <v>80</v>
      </c>
      <c r="BU15" s="6">
        <v>35</v>
      </c>
      <c r="BV15" s="6">
        <v>25</v>
      </c>
      <c r="BW15" s="6">
        <v>10</v>
      </c>
      <c r="BX15" s="6">
        <v>10</v>
      </c>
      <c r="BY15" s="6">
        <v>5</v>
      </c>
      <c r="BZ15" s="13">
        <v>830</v>
      </c>
      <c r="CA15" s="7">
        <v>34255</v>
      </c>
      <c r="CB15" s="7">
        <v>71180</v>
      </c>
      <c r="CC15" s="7">
        <v>88475</v>
      </c>
      <c r="CD15" s="7">
        <v>12335</v>
      </c>
      <c r="CE15" s="7">
        <v>7475</v>
      </c>
      <c r="CF15" s="7">
        <v>5015</v>
      </c>
      <c r="CG15" s="7">
        <v>3830</v>
      </c>
      <c r="CH15" s="7">
        <v>1565</v>
      </c>
      <c r="CI15" s="7">
        <v>1540</v>
      </c>
      <c r="CJ15" s="7">
        <v>545</v>
      </c>
      <c r="CK15" s="13">
        <v>226215</v>
      </c>
    </row>
    <row r="16" spans="1:89" ht="12" customHeight="1" x14ac:dyDescent="0.2">
      <c r="A16" s="5" t="s">
        <v>26</v>
      </c>
      <c r="B16" s="6">
        <v>11630</v>
      </c>
      <c r="C16" s="6">
        <v>9550</v>
      </c>
      <c r="D16" s="6">
        <v>8840</v>
      </c>
      <c r="E16" s="6">
        <v>5445</v>
      </c>
      <c r="F16" s="6">
        <v>3235</v>
      </c>
      <c r="G16" s="6">
        <v>1735</v>
      </c>
      <c r="H16" s="6">
        <v>1380</v>
      </c>
      <c r="I16" s="6">
        <v>665</v>
      </c>
      <c r="J16" s="6">
        <v>935</v>
      </c>
      <c r="K16" s="6">
        <v>675</v>
      </c>
      <c r="L16" s="13">
        <v>44090</v>
      </c>
      <c r="M16" s="6">
        <v>90</v>
      </c>
      <c r="N16" s="6">
        <v>70</v>
      </c>
      <c r="O16" s="6">
        <v>850</v>
      </c>
      <c r="P16" s="6">
        <v>405</v>
      </c>
      <c r="Q16" s="6">
        <v>120</v>
      </c>
      <c r="R16" s="6">
        <v>15</v>
      </c>
      <c r="S16" s="6">
        <v>5</v>
      </c>
      <c r="T16" s="6">
        <v>0</v>
      </c>
      <c r="U16" s="6">
        <v>0</v>
      </c>
      <c r="V16" s="6">
        <v>0</v>
      </c>
      <c r="W16" s="13">
        <v>1555</v>
      </c>
      <c r="X16" s="6">
        <v>80</v>
      </c>
      <c r="Y16" s="6">
        <v>25</v>
      </c>
      <c r="Z16" s="6">
        <v>60</v>
      </c>
      <c r="AA16" s="6">
        <v>285</v>
      </c>
      <c r="AB16" s="6">
        <v>190</v>
      </c>
      <c r="AC16" s="6">
        <v>50</v>
      </c>
      <c r="AD16" s="6">
        <v>10</v>
      </c>
      <c r="AE16" s="6">
        <v>5</v>
      </c>
      <c r="AF16" s="6">
        <v>5</v>
      </c>
      <c r="AG16" s="6">
        <v>0</v>
      </c>
      <c r="AH16" s="13">
        <v>710</v>
      </c>
      <c r="AI16" s="6">
        <v>5</v>
      </c>
      <c r="AJ16" s="6">
        <v>0</v>
      </c>
      <c r="AK16" s="6">
        <v>0</v>
      </c>
      <c r="AL16" s="6">
        <v>0</v>
      </c>
      <c r="AM16" s="6">
        <v>0</v>
      </c>
      <c r="AN16" s="6">
        <v>0</v>
      </c>
      <c r="AO16" s="6">
        <v>0</v>
      </c>
      <c r="AP16" s="6">
        <v>0</v>
      </c>
      <c r="AQ16" s="6">
        <v>0</v>
      </c>
      <c r="AR16" s="6">
        <v>5</v>
      </c>
      <c r="AS16" s="13">
        <v>10</v>
      </c>
      <c r="AT16" s="6">
        <v>0</v>
      </c>
      <c r="AU16" s="6">
        <v>0</v>
      </c>
      <c r="AV16" s="6">
        <v>0</v>
      </c>
      <c r="AW16" s="6">
        <v>0</v>
      </c>
      <c r="AX16" s="6">
        <v>0</v>
      </c>
      <c r="AY16" s="6">
        <v>0</v>
      </c>
      <c r="AZ16" s="6">
        <v>0</v>
      </c>
      <c r="BA16" s="6">
        <v>0</v>
      </c>
      <c r="BB16" s="6">
        <v>5</v>
      </c>
      <c r="BC16" s="6">
        <v>5</v>
      </c>
      <c r="BD16" s="13">
        <v>10</v>
      </c>
      <c r="BE16" s="6">
        <v>0</v>
      </c>
      <c r="BF16" s="6">
        <v>0</v>
      </c>
      <c r="BG16" s="6">
        <v>0</v>
      </c>
      <c r="BH16" s="6">
        <v>0</v>
      </c>
      <c r="BI16" s="6">
        <v>0</v>
      </c>
      <c r="BJ16" s="6">
        <v>0</v>
      </c>
      <c r="BK16" s="6">
        <v>0</v>
      </c>
      <c r="BL16" s="6">
        <v>0</v>
      </c>
      <c r="BM16" s="6">
        <v>0</v>
      </c>
      <c r="BN16" s="6">
        <v>0</v>
      </c>
      <c r="BO16" s="13">
        <v>0</v>
      </c>
      <c r="BP16" s="6">
        <v>13630</v>
      </c>
      <c r="BQ16" s="6">
        <v>170</v>
      </c>
      <c r="BR16" s="6">
        <v>140</v>
      </c>
      <c r="BS16" s="6">
        <v>100</v>
      </c>
      <c r="BT16" s="6">
        <v>90</v>
      </c>
      <c r="BU16" s="6">
        <v>50</v>
      </c>
      <c r="BV16" s="6">
        <v>25</v>
      </c>
      <c r="BW16" s="6">
        <v>10</v>
      </c>
      <c r="BX16" s="6">
        <v>20</v>
      </c>
      <c r="BY16" s="6">
        <v>20</v>
      </c>
      <c r="BZ16" s="13">
        <v>14255</v>
      </c>
      <c r="CA16" s="7">
        <v>25435</v>
      </c>
      <c r="CB16" s="7">
        <v>9815</v>
      </c>
      <c r="CC16" s="7">
        <v>9890</v>
      </c>
      <c r="CD16" s="7">
        <v>6235</v>
      </c>
      <c r="CE16" s="7">
        <v>3635</v>
      </c>
      <c r="CF16" s="7">
        <v>1850</v>
      </c>
      <c r="CG16" s="7">
        <v>1420</v>
      </c>
      <c r="CH16" s="7">
        <v>680</v>
      </c>
      <c r="CI16" s="7">
        <v>965</v>
      </c>
      <c r="CJ16" s="7">
        <v>705</v>
      </c>
      <c r="CK16" s="13">
        <v>60630</v>
      </c>
    </row>
    <row r="17" spans="1:89" ht="12" customHeight="1" x14ac:dyDescent="0.2">
      <c r="A17" s="5" t="s">
        <v>27</v>
      </c>
      <c r="B17" s="6">
        <v>11365</v>
      </c>
      <c r="C17" s="6">
        <v>17635</v>
      </c>
      <c r="D17" s="6">
        <v>22875</v>
      </c>
      <c r="E17" s="6">
        <v>10265</v>
      </c>
      <c r="F17" s="6">
        <v>5440</v>
      </c>
      <c r="G17" s="6">
        <v>2680</v>
      </c>
      <c r="H17" s="6">
        <v>1700</v>
      </c>
      <c r="I17" s="6">
        <v>590</v>
      </c>
      <c r="J17" s="6">
        <v>530</v>
      </c>
      <c r="K17" s="6">
        <v>155</v>
      </c>
      <c r="L17" s="13">
        <v>73235</v>
      </c>
      <c r="M17" s="6">
        <v>4445</v>
      </c>
      <c r="N17" s="6">
        <v>1505</v>
      </c>
      <c r="O17" s="6">
        <v>2380</v>
      </c>
      <c r="P17" s="6">
        <v>700</v>
      </c>
      <c r="Q17" s="6">
        <v>230</v>
      </c>
      <c r="R17" s="6">
        <v>90</v>
      </c>
      <c r="S17" s="6">
        <v>55</v>
      </c>
      <c r="T17" s="6">
        <v>5</v>
      </c>
      <c r="U17" s="6">
        <v>5</v>
      </c>
      <c r="V17" s="6">
        <v>0</v>
      </c>
      <c r="W17" s="13">
        <v>9415</v>
      </c>
      <c r="X17" s="6">
        <v>7130</v>
      </c>
      <c r="Y17" s="6">
        <v>2805</v>
      </c>
      <c r="Z17" s="6">
        <v>2670</v>
      </c>
      <c r="AA17" s="6">
        <v>1150</v>
      </c>
      <c r="AB17" s="6">
        <v>440</v>
      </c>
      <c r="AC17" s="6">
        <v>200</v>
      </c>
      <c r="AD17" s="6">
        <v>100</v>
      </c>
      <c r="AE17" s="6">
        <v>35</v>
      </c>
      <c r="AF17" s="6">
        <v>30</v>
      </c>
      <c r="AG17" s="6">
        <v>5</v>
      </c>
      <c r="AH17" s="13">
        <v>14565</v>
      </c>
      <c r="AI17" s="6">
        <v>0</v>
      </c>
      <c r="AJ17" s="6">
        <v>0</v>
      </c>
      <c r="AK17" s="6">
        <v>0</v>
      </c>
      <c r="AL17" s="6">
        <v>5</v>
      </c>
      <c r="AM17" s="6">
        <v>0</v>
      </c>
      <c r="AN17" s="6">
        <v>0</v>
      </c>
      <c r="AO17" s="6">
        <v>10</v>
      </c>
      <c r="AP17" s="6">
        <v>5</v>
      </c>
      <c r="AQ17" s="6">
        <v>30</v>
      </c>
      <c r="AR17" s="6">
        <v>5</v>
      </c>
      <c r="AS17" s="13">
        <v>55</v>
      </c>
      <c r="AT17" s="6">
        <v>0</v>
      </c>
      <c r="AU17" s="6">
        <v>0</v>
      </c>
      <c r="AV17" s="6">
        <v>0</v>
      </c>
      <c r="AW17" s="6">
        <v>0</v>
      </c>
      <c r="AX17" s="6">
        <v>0</v>
      </c>
      <c r="AY17" s="6">
        <v>0</v>
      </c>
      <c r="AZ17" s="6">
        <v>0</v>
      </c>
      <c r="BA17" s="6">
        <v>0</v>
      </c>
      <c r="BB17" s="6">
        <v>0</v>
      </c>
      <c r="BC17" s="6">
        <v>0</v>
      </c>
      <c r="BD17" s="13">
        <v>0</v>
      </c>
      <c r="BE17" s="6">
        <v>0</v>
      </c>
      <c r="BF17" s="6">
        <v>0</v>
      </c>
      <c r="BG17" s="6">
        <v>5</v>
      </c>
      <c r="BH17" s="6">
        <v>5</v>
      </c>
      <c r="BI17" s="6">
        <v>0</v>
      </c>
      <c r="BJ17" s="6">
        <v>0</v>
      </c>
      <c r="BK17" s="6">
        <v>0</v>
      </c>
      <c r="BL17" s="6">
        <v>0</v>
      </c>
      <c r="BM17" s="6">
        <v>0</v>
      </c>
      <c r="BN17" s="6">
        <v>0</v>
      </c>
      <c r="BO17" s="13">
        <v>10</v>
      </c>
      <c r="BP17" s="6">
        <v>945</v>
      </c>
      <c r="BQ17" s="6">
        <v>620</v>
      </c>
      <c r="BR17" s="6">
        <v>620</v>
      </c>
      <c r="BS17" s="6">
        <v>325</v>
      </c>
      <c r="BT17" s="6">
        <v>200</v>
      </c>
      <c r="BU17" s="6">
        <v>130</v>
      </c>
      <c r="BV17" s="6">
        <v>75</v>
      </c>
      <c r="BW17" s="6">
        <v>40</v>
      </c>
      <c r="BX17" s="6">
        <v>70</v>
      </c>
      <c r="BY17" s="6">
        <v>35</v>
      </c>
      <c r="BZ17" s="13">
        <v>3060</v>
      </c>
      <c r="CA17" s="7">
        <v>23885</v>
      </c>
      <c r="CB17" s="7">
        <v>22565</v>
      </c>
      <c r="CC17" s="7">
        <v>28550</v>
      </c>
      <c r="CD17" s="7">
        <v>12450</v>
      </c>
      <c r="CE17" s="7">
        <v>6310</v>
      </c>
      <c r="CF17" s="7">
        <v>3100</v>
      </c>
      <c r="CG17" s="7">
        <v>1940</v>
      </c>
      <c r="CH17" s="7">
        <v>675</v>
      </c>
      <c r="CI17" s="7">
        <v>665</v>
      </c>
      <c r="CJ17" s="7">
        <v>200</v>
      </c>
      <c r="CK17" s="13">
        <v>100340</v>
      </c>
    </row>
    <row r="18" spans="1:89" ht="12" customHeight="1" x14ac:dyDescent="0.2">
      <c r="A18" s="5" t="s">
        <v>28</v>
      </c>
      <c r="B18" s="6">
        <v>62600</v>
      </c>
      <c r="C18" s="6">
        <v>116915</v>
      </c>
      <c r="D18" s="6">
        <v>154145</v>
      </c>
      <c r="E18" s="6">
        <v>29635</v>
      </c>
      <c r="F18" s="6">
        <v>17535</v>
      </c>
      <c r="G18" s="6">
        <v>10375</v>
      </c>
      <c r="H18" s="6">
        <v>6995</v>
      </c>
      <c r="I18" s="6">
        <v>2560</v>
      </c>
      <c r="J18" s="6">
        <v>2255</v>
      </c>
      <c r="K18" s="6">
        <v>675</v>
      </c>
      <c r="L18" s="13">
        <v>403690</v>
      </c>
      <c r="M18" s="6">
        <v>12320</v>
      </c>
      <c r="N18" s="6">
        <v>12345</v>
      </c>
      <c r="O18" s="6">
        <v>22345</v>
      </c>
      <c r="P18" s="6">
        <v>5145</v>
      </c>
      <c r="Q18" s="6">
        <v>1565</v>
      </c>
      <c r="R18" s="6">
        <v>420</v>
      </c>
      <c r="S18" s="6">
        <v>100</v>
      </c>
      <c r="T18" s="6">
        <v>5</v>
      </c>
      <c r="U18" s="6">
        <v>5</v>
      </c>
      <c r="V18" s="6">
        <v>0</v>
      </c>
      <c r="W18" s="13">
        <v>54250</v>
      </c>
      <c r="X18" s="6">
        <v>1735</v>
      </c>
      <c r="Y18" s="6">
        <v>1650</v>
      </c>
      <c r="Z18" s="6">
        <v>2955</v>
      </c>
      <c r="AA18" s="6">
        <v>1785</v>
      </c>
      <c r="AB18" s="6">
        <v>1185</v>
      </c>
      <c r="AC18" s="6">
        <v>655</v>
      </c>
      <c r="AD18" s="6">
        <v>335</v>
      </c>
      <c r="AE18" s="6">
        <v>105</v>
      </c>
      <c r="AF18" s="6">
        <v>90</v>
      </c>
      <c r="AG18" s="6">
        <v>15</v>
      </c>
      <c r="AH18" s="13">
        <v>10510</v>
      </c>
      <c r="AI18" s="6">
        <v>0</v>
      </c>
      <c r="AJ18" s="6">
        <v>0</v>
      </c>
      <c r="AK18" s="6">
        <v>0</v>
      </c>
      <c r="AL18" s="6">
        <v>0</v>
      </c>
      <c r="AM18" s="6">
        <v>5</v>
      </c>
      <c r="AN18" s="6">
        <v>0</v>
      </c>
      <c r="AO18" s="6">
        <v>0</v>
      </c>
      <c r="AP18" s="6">
        <v>0</v>
      </c>
      <c r="AQ18" s="6">
        <v>5</v>
      </c>
      <c r="AR18" s="6">
        <v>5</v>
      </c>
      <c r="AS18" s="13">
        <v>15</v>
      </c>
      <c r="AT18" s="6">
        <v>5</v>
      </c>
      <c r="AU18" s="6">
        <v>0</v>
      </c>
      <c r="AV18" s="6">
        <v>0</v>
      </c>
      <c r="AW18" s="6">
        <v>5</v>
      </c>
      <c r="AX18" s="6">
        <v>0</v>
      </c>
      <c r="AY18" s="6">
        <v>0</v>
      </c>
      <c r="AZ18" s="6">
        <v>5</v>
      </c>
      <c r="BA18" s="6">
        <v>5</v>
      </c>
      <c r="BB18" s="6">
        <v>5</v>
      </c>
      <c r="BC18" s="6">
        <v>5</v>
      </c>
      <c r="BD18" s="13">
        <v>30</v>
      </c>
      <c r="BE18" s="6">
        <v>0</v>
      </c>
      <c r="BF18" s="6">
        <v>0</v>
      </c>
      <c r="BG18" s="6">
        <v>0</v>
      </c>
      <c r="BH18" s="6">
        <v>5</v>
      </c>
      <c r="BI18" s="6">
        <v>0</v>
      </c>
      <c r="BJ18" s="6">
        <v>0</v>
      </c>
      <c r="BK18" s="6">
        <v>0</v>
      </c>
      <c r="BL18" s="6">
        <v>0</v>
      </c>
      <c r="BM18" s="6">
        <v>0</v>
      </c>
      <c r="BN18" s="6">
        <v>0</v>
      </c>
      <c r="BO18" s="13">
        <v>5</v>
      </c>
      <c r="BP18" s="6">
        <v>280</v>
      </c>
      <c r="BQ18" s="6">
        <v>480</v>
      </c>
      <c r="BR18" s="6">
        <v>1230</v>
      </c>
      <c r="BS18" s="6">
        <v>455</v>
      </c>
      <c r="BT18" s="6">
        <v>345</v>
      </c>
      <c r="BU18" s="6">
        <v>180</v>
      </c>
      <c r="BV18" s="6">
        <v>140</v>
      </c>
      <c r="BW18" s="6">
        <v>50</v>
      </c>
      <c r="BX18" s="6">
        <v>40</v>
      </c>
      <c r="BY18" s="6">
        <v>15</v>
      </c>
      <c r="BZ18" s="13">
        <v>3215</v>
      </c>
      <c r="CA18" s="7">
        <v>76940</v>
      </c>
      <c r="CB18" s="7">
        <v>131390</v>
      </c>
      <c r="CC18" s="7">
        <v>180675</v>
      </c>
      <c r="CD18" s="7">
        <v>37030</v>
      </c>
      <c r="CE18" s="7">
        <v>20635</v>
      </c>
      <c r="CF18" s="7">
        <v>11630</v>
      </c>
      <c r="CG18" s="7">
        <v>7575</v>
      </c>
      <c r="CH18" s="7">
        <v>2725</v>
      </c>
      <c r="CI18" s="7">
        <v>2400</v>
      </c>
      <c r="CJ18" s="7">
        <v>715</v>
      </c>
      <c r="CK18" s="13">
        <v>471715</v>
      </c>
    </row>
    <row r="19" spans="1:89" ht="12" customHeight="1" x14ac:dyDescent="0.2">
      <c r="A19" s="5" t="s">
        <v>29</v>
      </c>
      <c r="B19" s="6">
        <v>20780</v>
      </c>
      <c r="C19" s="6">
        <v>31255</v>
      </c>
      <c r="D19" s="6">
        <v>60520</v>
      </c>
      <c r="E19" s="6">
        <v>26800</v>
      </c>
      <c r="F19" s="6">
        <v>15065</v>
      </c>
      <c r="G19" s="6">
        <v>8720</v>
      </c>
      <c r="H19" s="6">
        <v>5925</v>
      </c>
      <c r="I19" s="6">
        <v>2305</v>
      </c>
      <c r="J19" s="6">
        <v>2115</v>
      </c>
      <c r="K19" s="6">
        <v>575</v>
      </c>
      <c r="L19" s="13">
        <v>174060</v>
      </c>
      <c r="M19" s="6">
        <v>5680</v>
      </c>
      <c r="N19" s="6">
        <v>6055</v>
      </c>
      <c r="O19" s="6">
        <v>8770</v>
      </c>
      <c r="P19" s="6">
        <v>18135</v>
      </c>
      <c r="Q19" s="6">
        <v>2955</v>
      </c>
      <c r="R19" s="6">
        <v>445</v>
      </c>
      <c r="S19" s="6">
        <v>75</v>
      </c>
      <c r="T19" s="6">
        <v>10</v>
      </c>
      <c r="U19" s="6">
        <v>5</v>
      </c>
      <c r="V19" s="6">
        <v>0</v>
      </c>
      <c r="W19" s="13">
        <v>42130</v>
      </c>
      <c r="X19" s="6">
        <v>1360</v>
      </c>
      <c r="Y19" s="6">
        <v>1210</v>
      </c>
      <c r="Z19" s="6">
        <v>2055</v>
      </c>
      <c r="AA19" s="6">
        <v>1455</v>
      </c>
      <c r="AB19" s="6">
        <v>875</v>
      </c>
      <c r="AC19" s="6">
        <v>260</v>
      </c>
      <c r="AD19" s="6">
        <v>90</v>
      </c>
      <c r="AE19" s="6">
        <v>15</v>
      </c>
      <c r="AF19" s="6">
        <v>5</v>
      </c>
      <c r="AG19" s="6">
        <v>0</v>
      </c>
      <c r="AH19" s="13">
        <v>7325</v>
      </c>
      <c r="AI19" s="6">
        <v>0</v>
      </c>
      <c r="AJ19" s="6">
        <v>0</v>
      </c>
      <c r="AK19" s="6">
        <v>0</v>
      </c>
      <c r="AL19" s="6">
        <v>0</v>
      </c>
      <c r="AM19" s="6">
        <v>0</v>
      </c>
      <c r="AN19" s="6">
        <v>0</v>
      </c>
      <c r="AO19" s="6">
        <v>0</v>
      </c>
      <c r="AP19" s="6">
        <v>5</v>
      </c>
      <c r="AQ19" s="6">
        <v>5</v>
      </c>
      <c r="AR19" s="6">
        <v>0</v>
      </c>
      <c r="AS19" s="13">
        <v>10</v>
      </c>
      <c r="AT19" s="6">
        <v>0</v>
      </c>
      <c r="AU19" s="6">
        <v>0</v>
      </c>
      <c r="AV19" s="6">
        <v>0</v>
      </c>
      <c r="AW19" s="6">
        <v>0</v>
      </c>
      <c r="AX19" s="6">
        <v>0</v>
      </c>
      <c r="AY19" s="6">
        <v>5</v>
      </c>
      <c r="AZ19" s="6">
        <v>5</v>
      </c>
      <c r="BA19" s="6">
        <v>0</v>
      </c>
      <c r="BB19" s="6">
        <v>5</v>
      </c>
      <c r="BC19" s="6">
        <v>0</v>
      </c>
      <c r="BD19" s="13">
        <v>15</v>
      </c>
      <c r="BE19" s="6">
        <v>0</v>
      </c>
      <c r="BF19" s="6">
        <v>0</v>
      </c>
      <c r="BG19" s="6">
        <v>0</v>
      </c>
      <c r="BH19" s="6">
        <v>5</v>
      </c>
      <c r="BI19" s="6">
        <v>5</v>
      </c>
      <c r="BJ19" s="6">
        <v>0</v>
      </c>
      <c r="BK19" s="6">
        <v>0</v>
      </c>
      <c r="BL19" s="6">
        <v>0</v>
      </c>
      <c r="BM19" s="6">
        <v>0</v>
      </c>
      <c r="BN19" s="6">
        <v>0</v>
      </c>
      <c r="BO19" s="13">
        <v>10</v>
      </c>
      <c r="BP19" s="6">
        <v>330</v>
      </c>
      <c r="BQ19" s="6">
        <v>2000</v>
      </c>
      <c r="BR19" s="6">
        <v>1145</v>
      </c>
      <c r="BS19" s="6">
        <v>750</v>
      </c>
      <c r="BT19" s="6">
        <v>510</v>
      </c>
      <c r="BU19" s="6">
        <v>295</v>
      </c>
      <c r="BV19" s="6">
        <v>125</v>
      </c>
      <c r="BW19" s="6">
        <v>25</v>
      </c>
      <c r="BX19" s="6">
        <v>15</v>
      </c>
      <c r="BY19" s="6">
        <v>5</v>
      </c>
      <c r="BZ19" s="13">
        <v>5200</v>
      </c>
      <c r="CA19" s="7">
        <v>28150</v>
      </c>
      <c r="CB19" s="7">
        <v>40520</v>
      </c>
      <c r="CC19" s="7">
        <v>72490</v>
      </c>
      <c r="CD19" s="7">
        <v>47145</v>
      </c>
      <c r="CE19" s="7">
        <v>19410</v>
      </c>
      <c r="CF19" s="7">
        <v>9725</v>
      </c>
      <c r="CG19" s="7">
        <v>6220</v>
      </c>
      <c r="CH19" s="7">
        <v>2360</v>
      </c>
      <c r="CI19" s="7">
        <v>2150</v>
      </c>
      <c r="CJ19" s="7">
        <v>580</v>
      </c>
      <c r="CK19" s="13">
        <v>228750</v>
      </c>
    </row>
    <row r="20" spans="1:89" ht="12" customHeight="1" x14ac:dyDescent="0.2">
      <c r="A20" s="5" t="s">
        <v>30</v>
      </c>
      <c r="B20" s="6">
        <v>0</v>
      </c>
      <c r="C20" s="6">
        <v>0</v>
      </c>
      <c r="D20" s="6">
        <v>0</v>
      </c>
      <c r="E20" s="6">
        <v>0</v>
      </c>
      <c r="F20" s="6">
        <v>0</v>
      </c>
      <c r="G20" s="6">
        <v>5</v>
      </c>
      <c r="H20" s="6">
        <v>0</v>
      </c>
      <c r="I20" s="6">
        <v>0</v>
      </c>
      <c r="J20" s="6">
        <v>0</v>
      </c>
      <c r="K20" s="6">
        <v>0</v>
      </c>
      <c r="L20" s="13">
        <v>5</v>
      </c>
      <c r="M20" s="6">
        <v>0</v>
      </c>
      <c r="N20" s="6">
        <v>0</v>
      </c>
      <c r="O20" s="6">
        <v>0</v>
      </c>
      <c r="P20" s="6">
        <v>0</v>
      </c>
      <c r="Q20" s="6">
        <v>0</v>
      </c>
      <c r="R20" s="6">
        <v>0</v>
      </c>
      <c r="S20" s="6">
        <v>0</v>
      </c>
      <c r="T20" s="6">
        <v>0</v>
      </c>
      <c r="U20" s="6">
        <v>0</v>
      </c>
      <c r="V20" s="6">
        <v>0</v>
      </c>
      <c r="W20" s="13">
        <v>0</v>
      </c>
      <c r="X20" s="6">
        <v>0</v>
      </c>
      <c r="Y20" s="6">
        <v>0</v>
      </c>
      <c r="Z20" s="6">
        <v>0</v>
      </c>
      <c r="AA20" s="6">
        <v>0</v>
      </c>
      <c r="AB20" s="6">
        <v>0</v>
      </c>
      <c r="AC20" s="6">
        <v>0</v>
      </c>
      <c r="AD20" s="6">
        <v>0</v>
      </c>
      <c r="AE20" s="6">
        <v>0</v>
      </c>
      <c r="AF20" s="6">
        <v>0</v>
      </c>
      <c r="AG20" s="6">
        <v>0</v>
      </c>
      <c r="AH20" s="13">
        <v>0</v>
      </c>
      <c r="AI20" s="6">
        <v>0</v>
      </c>
      <c r="AJ20" s="6">
        <v>0</v>
      </c>
      <c r="AK20" s="6">
        <v>0</v>
      </c>
      <c r="AL20" s="6">
        <v>0</v>
      </c>
      <c r="AM20" s="6">
        <v>0</v>
      </c>
      <c r="AN20" s="6">
        <v>0</v>
      </c>
      <c r="AO20" s="6">
        <v>0</v>
      </c>
      <c r="AP20" s="6">
        <v>0</v>
      </c>
      <c r="AQ20" s="6">
        <v>5</v>
      </c>
      <c r="AR20" s="6">
        <v>5</v>
      </c>
      <c r="AS20" s="13">
        <v>10</v>
      </c>
      <c r="AT20" s="6">
        <v>5</v>
      </c>
      <c r="AU20" s="6">
        <v>5</v>
      </c>
      <c r="AV20" s="6">
        <v>10</v>
      </c>
      <c r="AW20" s="6">
        <v>15</v>
      </c>
      <c r="AX20" s="6">
        <v>15</v>
      </c>
      <c r="AY20" s="6">
        <v>30</v>
      </c>
      <c r="AZ20" s="6">
        <v>80</v>
      </c>
      <c r="BA20" s="6">
        <v>30</v>
      </c>
      <c r="BB20" s="6">
        <v>40</v>
      </c>
      <c r="BC20" s="6">
        <v>45</v>
      </c>
      <c r="BD20" s="13">
        <v>275</v>
      </c>
      <c r="BE20" s="6">
        <v>4865</v>
      </c>
      <c r="BF20" s="6">
        <v>910</v>
      </c>
      <c r="BG20" s="6">
        <v>745</v>
      </c>
      <c r="BH20" s="6">
        <v>235</v>
      </c>
      <c r="BI20" s="6">
        <v>105</v>
      </c>
      <c r="BJ20" s="6">
        <v>40</v>
      </c>
      <c r="BK20" s="6">
        <v>60</v>
      </c>
      <c r="BL20" s="6">
        <v>85</v>
      </c>
      <c r="BM20" s="6">
        <v>110</v>
      </c>
      <c r="BN20" s="6">
        <v>50</v>
      </c>
      <c r="BO20" s="13">
        <v>7205</v>
      </c>
      <c r="BP20" s="6">
        <v>5</v>
      </c>
      <c r="BQ20" s="6">
        <v>0</v>
      </c>
      <c r="BR20" s="6">
        <v>0</v>
      </c>
      <c r="BS20" s="6">
        <v>0</v>
      </c>
      <c r="BT20" s="6">
        <v>0</v>
      </c>
      <c r="BU20" s="6">
        <v>0</v>
      </c>
      <c r="BV20" s="6">
        <v>5</v>
      </c>
      <c r="BW20" s="6">
        <v>0</v>
      </c>
      <c r="BX20" s="6">
        <v>0</v>
      </c>
      <c r="BY20" s="6">
        <v>0</v>
      </c>
      <c r="BZ20" s="13">
        <v>10</v>
      </c>
      <c r="CA20" s="7">
        <v>4875</v>
      </c>
      <c r="CB20" s="7">
        <v>915</v>
      </c>
      <c r="CC20" s="7">
        <v>755</v>
      </c>
      <c r="CD20" s="7">
        <v>250</v>
      </c>
      <c r="CE20" s="7">
        <v>120</v>
      </c>
      <c r="CF20" s="7">
        <v>75</v>
      </c>
      <c r="CG20" s="7">
        <v>145</v>
      </c>
      <c r="CH20" s="7">
        <v>115</v>
      </c>
      <c r="CI20" s="7">
        <v>155</v>
      </c>
      <c r="CJ20" s="7">
        <v>100</v>
      </c>
      <c r="CK20" s="13">
        <v>7505</v>
      </c>
    </row>
    <row r="21" spans="1:89" ht="12" customHeight="1" x14ac:dyDescent="0.2">
      <c r="A21" s="5" t="s">
        <v>31</v>
      </c>
      <c r="B21" s="6">
        <v>3515</v>
      </c>
      <c r="C21" s="6">
        <v>9550</v>
      </c>
      <c r="D21" s="6">
        <v>8470</v>
      </c>
      <c r="E21" s="6">
        <v>3115</v>
      </c>
      <c r="F21" s="6">
        <v>2155</v>
      </c>
      <c r="G21" s="6">
        <v>1015</v>
      </c>
      <c r="H21" s="6">
        <v>690</v>
      </c>
      <c r="I21" s="6">
        <v>185</v>
      </c>
      <c r="J21" s="6">
        <v>175</v>
      </c>
      <c r="K21" s="6">
        <v>30</v>
      </c>
      <c r="L21" s="13">
        <v>28900</v>
      </c>
      <c r="M21" s="6">
        <v>600</v>
      </c>
      <c r="N21" s="6">
        <v>515</v>
      </c>
      <c r="O21" s="6">
        <v>1330</v>
      </c>
      <c r="P21" s="6">
        <v>1105</v>
      </c>
      <c r="Q21" s="6">
        <v>495</v>
      </c>
      <c r="R21" s="6">
        <v>90</v>
      </c>
      <c r="S21" s="6">
        <v>10</v>
      </c>
      <c r="T21" s="6">
        <v>0</v>
      </c>
      <c r="U21" s="6">
        <v>0</v>
      </c>
      <c r="V21" s="6">
        <v>0</v>
      </c>
      <c r="W21" s="13">
        <v>4145</v>
      </c>
      <c r="X21" s="6">
        <v>105</v>
      </c>
      <c r="Y21" s="6">
        <v>120</v>
      </c>
      <c r="Z21" s="6">
        <v>370</v>
      </c>
      <c r="AA21" s="6">
        <v>290</v>
      </c>
      <c r="AB21" s="6">
        <v>195</v>
      </c>
      <c r="AC21" s="6">
        <v>50</v>
      </c>
      <c r="AD21" s="6">
        <v>10</v>
      </c>
      <c r="AE21" s="6">
        <v>0</v>
      </c>
      <c r="AF21" s="6">
        <v>0</v>
      </c>
      <c r="AG21" s="6">
        <v>0</v>
      </c>
      <c r="AH21" s="13">
        <v>1140</v>
      </c>
      <c r="AI21" s="6">
        <v>0</v>
      </c>
      <c r="AJ21" s="6">
        <v>0</v>
      </c>
      <c r="AK21" s="6">
        <v>5</v>
      </c>
      <c r="AL21" s="6">
        <v>0</v>
      </c>
      <c r="AM21" s="6">
        <v>0</v>
      </c>
      <c r="AN21" s="6">
        <v>0</v>
      </c>
      <c r="AO21" s="6">
        <v>0</v>
      </c>
      <c r="AP21" s="6">
        <v>0</v>
      </c>
      <c r="AQ21" s="6">
        <v>5</v>
      </c>
      <c r="AR21" s="6">
        <v>0</v>
      </c>
      <c r="AS21" s="13">
        <v>10</v>
      </c>
      <c r="AT21" s="6">
        <v>110</v>
      </c>
      <c r="AU21" s="6">
        <v>75</v>
      </c>
      <c r="AV21" s="6">
        <v>130</v>
      </c>
      <c r="AW21" s="6">
        <v>90</v>
      </c>
      <c r="AX21" s="6">
        <v>150</v>
      </c>
      <c r="AY21" s="6">
        <v>410</v>
      </c>
      <c r="AZ21" s="6">
        <v>815</v>
      </c>
      <c r="BA21" s="6">
        <v>785</v>
      </c>
      <c r="BB21" s="6">
        <v>505</v>
      </c>
      <c r="BC21" s="6">
        <v>25</v>
      </c>
      <c r="BD21" s="13">
        <v>3095</v>
      </c>
      <c r="BE21" s="6">
        <v>5</v>
      </c>
      <c r="BF21" s="6">
        <v>5</v>
      </c>
      <c r="BG21" s="6">
        <v>15</v>
      </c>
      <c r="BH21" s="6">
        <v>15</v>
      </c>
      <c r="BI21" s="6">
        <v>55</v>
      </c>
      <c r="BJ21" s="6">
        <v>210</v>
      </c>
      <c r="BK21" s="6">
        <v>400</v>
      </c>
      <c r="BL21" s="6">
        <v>160</v>
      </c>
      <c r="BM21" s="6">
        <v>105</v>
      </c>
      <c r="BN21" s="6">
        <v>55</v>
      </c>
      <c r="BO21" s="13">
        <v>1025</v>
      </c>
      <c r="BP21" s="6">
        <v>280</v>
      </c>
      <c r="BQ21" s="6">
        <v>630</v>
      </c>
      <c r="BR21" s="6">
        <v>1285</v>
      </c>
      <c r="BS21" s="6">
        <v>1250</v>
      </c>
      <c r="BT21" s="6">
        <v>855</v>
      </c>
      <c r="BU21" s="6">
        <v>500</v>
      </c>
      <c r="BV21" s="6">
        <v>555</v>
      </c>
      <c r="BW21" s="6">
        <v>370</v>
      </c>
      <c r="BX21" s="6">
        <v>330</v>
      </c>
      <c r="BY21" s="6">
        <v>120</v>
      </c>
      <c r="BZ21" s="13">
        <v>6175</v>
      </c>
      <c r="CA21" s="7">
        <v>4615</v>
      </c>
      <c r="CB21" s="7">
        <v>10895</v>
      </c>
      <c r="CC21" s="7">
        <v>11605</v>
      </c>
      <c r="CD21" s="7">
        <v>5865</v>
      </c>
      <c r="CE21" s="7">
        <v>3905</v>
      </c>
      <c r="CF21" s="7">
        <v>2275</v>
      </c>
      <c r="CG21" s="7">
        <v>2480</v>
      </c>
      <c r="CH21" s="7">
        <v>1500</v>
      </c>
      <c r="CI21" s="7">
        <v>1120</v>
      </c>
      <c r="CJ21" s="7">
        <v>230</v>
      </c>
      <c r="CK21" s="13">
        <v>44490</v>
      </c>
    </row>
    <row r="22" spans="1:89" ht="12" customHeight="1" x14ac:dyDescent="0.2">
      <c r="A22" s="5" t="s">
        <v>32</v>
      </c>
      <c r="B22" s="6">
        <v>4235</v>
      </c>
      <c r="C22" s="6">
        <v>18950</v>
      </c>
      <c r="D22" s="6">
        <v>12940</v>
      </c>
      <c r="E22" s="6">
        <v>6505</v>
      </c>
      <c r="F22" s="6">
        <v>5320</v>
      </c>
      <c r="G22" s="6">
        <v>3580</v>
      </c>
      <c r="H22" s="6">
        <v>2915</v>
      </c>
      <c r="I22" s="6">
        <v>765</v>
      </c>
      <c r="J22" s="6">
        <v>435</v>
      </c>
      <c r="K22" s="6">
        <v>70</v>
      </c>
      <c r="L22" s="13">
        <v>55715</v>
      </c>
      <c r="M22" s="6">
        <v>205</v>
      </c>
      <c r="N22" s="6">
        <v>1930</v>
      </c>
      <c r="O22" s="6">
        <v>6855</v>
      </c>
      <c r="P22" s="6">
        <v>3880</v>
      </c>
      <c r="Q22" s="6">
        <v>2020</v>
      </c>
      <c r="R22" s="6">
        <v>580</v>
      </c>
      <c r="S22" s="6">
        <v>95</v>
      </c>
      <c r="T22" s="6">
        <v>10</v>
      </c>
      <c r="U22" s="6">
        <v>0</v>
      </c>
      <c r="V22" s="6">
        <v>0</v>
      </c>
      <c r="W22" s="13">
        <v>15575</v>
      </c>
      <c r="X22" s="6">
        <v>65</v>
      </c>
      <c r="Y22" s="6">
        <v>60</v>
      </c>
      <c r="Z22" s="6">
        <v>915</v>
      </c>
      <c r="AA22" s="6">
        <v>1620</v>
      </c>
      <c r="AB22" s="6">
        <v>2405</v>
      </c>
      <c r="AC22" s="6">
        <v>3425</v>
      </c>
      <c r="AD22" s="6">
        <v>1595</v>
      </c>
      <c r="AE22" s="6">
        <v>90</v>
      </c>
      <c r="AF22" s="6">
        <v>15</v>
      </c>
      <c r="AG22" s="6">
        <v>0</v>
      </c>
      <c r="AH22" s="13">
        <v>10190</v>
      </c>
      <c r="AI22" s="6">
        <v>0</v>
      </c>
      <c r="AJ22" s="6">
        <v>0</v>
      </c>
      <c r="AK22" s="6">
        <v>5</v>
      </c>
      <c r="AL22" s="6">
        <v>0</v>
      </c>
      <c r="AM22" s="6">
        <v>0</v>
      </c>
      <c r="AN22" s="6">
        <v>5</v>
      </c>
      <c r="AO22" s="6">
        <v>0</v>
      </c>
      <c r="AP22" s="6">
        <v>0</v>
      </c>
      <c r="AQ22" s="6">
        <v>0</v>
      </c>
      <c r="AR22" s="6">
        <v>0</v>
      </c>
      <c r="AS22" s="13">
        <v>10</v>
      </c>
      <c r="AT22" s="6">
        <v>0</v>
      </c>
      <c r="AU22" s="6">
        <v>0</v>
      </c>
      <c r="AV22" s="6">
        <v>5</v>
      </c>
      <c r="AW22" s="6">
        <v>0</v>
      </c>
      <c r="AX22" s="6">
        <v>5</v>
      </c>
      <c r="AY22" s="6">
        <v>10</v>
      </c>
      <c r="AZ22" s="6">
        <v>40</v>
      </c>
      <c r="BA22" s="6">
        <v>35</v>
      </c>
      <c r="BB22" s="6">
        <v>25</v>
      </c>
      <c r="BC22" s="6">
        <v>260</v>
      </c>
      <c r="BD22" s="13">
        <v>380</v>
      </c>
      <c r="BE22" s="6">
        <v>0</v>
      </c>
      <c r="BF22" s="6">
        <v>35</v>
      </c>
      <c r="BG22" s="6">
        <v>90</v>
      </c>
      <c r="BH22" s="6">
        <v>30</v>
      </c>
      <c r="BI22" s="6">
        <v>10</v>
      </c>
      <c r="BJ22" s="6">
        <v>5</v>
      </c>
      <c r="BK22" s="6">
        <v>5</v>
      </c>
      <c r="BL22" s="6">
        <v>0</v>
      </c>
      <c r="BM22" s="6">
        <v>5</v>
      </c>
      <c r="BN22" s="6">
        <v>0</v>
      </c>
      <c r="BO22" s="13">
        <v>180</v>
      </c>
      <c r="BP22" s="6">
        <v>1375</v>
      </c>
      <c r="BQ22" s="6">
        <v>2975</v>
      </c>
      <c r="BR22" s="6">
        <v>5670</v>
      </c>
      <c r="BS22" s="6">
        <v>4080</v>
      </c>
      <c r="BT22" s="6">
        <v>2705</v>
      </c>
      <c r="BU22" s="6">
        <v>1480</v>
      </c>
      <c r="BV22" s="6">
        <v>1015</v>
      </c>
      <c r="BW22" s="6">
        <v>355</v>
      </c>
      <c r="BX22" s="6">
        <v>240</v>
      </c>
      <c r="BY22" s="6">
        <v>55</v>
      </c>
      <c r="BZ22" s="13">
        <v>19950</v>
      </c>
      <c r="CA22" s="7">
        <v>5880</v>
      </c>
      <c r="CB22" s="7">
        <v>23950</v>
      </c>
      <c r="CC22" s="7">
        <v>26480</v>
      </c>
      <c r="CD22" s="7">
        <v>16115</v>
      </c>
      <c r="CE22" s="7">
        <v>12465</v>
      </c>
      <c r="CF22" s="7">
        <v>9085</v>
      </c>
      <c r="CG22" s="7">
        <v>5665</v>
      </c>
      <c r="CH22" s="7">
        <v>1255</v>
      </c>
      <c r="CI22" s="7">
        <v>720</v>
      </c>
      <c r="CJ22" s="7">
        <v>385</v>
      </c>
      <c r="CK22" s="13">
        <v>102000</v>
      </c>
    </row>
    <row r="23" spans="1:89" ht="12" customHeight="1" x14ac:dyDescent="0.2">
      <c r="A23" s="5" t="s">
        <v>33</v>
      </c>
      <c r="B23" s="6">
        <v>16735</v>
      </c>
      <c r="C23" s="6">
        <v>23990</v>
      </c>
      <c r="D23" s="6">
        <v>29590</v>
      </c>
      <c r="E23" s="6">
        <v>10075</v>
      </c>
      <c r="F23" s="6">
        <v>5790</v>
      </c>
      <c r="G23" s="6">
        <v>2930</v>
      </c>
      <c r="H23" s="6">
        <v>1800</v>
      </c>
      <c r="I23" s="6">
        <v>610</v>
      </c>
      <c r="J23" s="6">
        <v>445</v>
      </c>
      <c r="K23" s="6">
        <v>125</v>
      </c>
      <c r="L23" s="13">
        <v>92090</v>
      </c>
      <c r="M23" s="6">
        <v>7945</v>
      </c>
      <c r="N23" s="6">
        <v>17120</v>
      </c>
      <c r="O23" s="6">
        <v>15345</v>
      </c>
      <c r="P23" s="6">
        <v>2060</v>
      </c>
      <c r="Q23" s="6">
        <v>590</v>
      </c>
      <c r="R23" s="6">
        <v>150</v>
      </c>
      <c r="S23" s="6">
        <v>65</v>
      </c>
      <c r="T23" s="6">
        <v>15</v>
      </c>
      <c r="U23" s="6">
        <v>5</v>
      </c>
      <c r="V23" s="6">
        <v>0</v>
      </c>
      <c r="W23" s="13">
        <v>43295</v>
      </c>
      <c r="X23" s="6">
        <v>3740</v>
      </c>
      <c r="Y23" s="6">
        <v>2040</v>
      </c>
      <c r="Z23" s="6">
        <v>4520</v>
      </c>
      <c r="AA23" s="6">
        <v>1070</v>
      </c>
      <c r="AB23" s="6">
        <v>390</v>
      </c>
      <c r="AC23" s="6">
        <v>120</v>
      </c>
      <c r="AD23" s="6">
        <v>35</v>
      </c>
      <c r="AE23" s="6">
        <v>10</v>
      </c>
      <c r="AF23" s="6">
        <v>5</v>
      </c>
      <c r="AG23" s="6">
        <v>0</v>
      </c>
      <c r="AH23" s="13">
        <v>11930</v>
      </c>
      <c r="AI23" s="6">
        <v>0</v>
      </c>
      <c r="AJ23" s="6">
        <v>0</v>
      </c>
      <c r="AK23" s="6">
        <v>0</v>
      </c>
      <c r="AL23" s="6">
        <v>0</v>
      </c>
      <c r="AM23" s="6">
        <v>0</v>
      </c>
      <c r="AN23" s="6">
        <v>0</v>
      </c>
      <c r="AO23" s="6">
        <v>0</v>
      </c>
      <c r="AP23" s="6">
        <v>0</v>
      </c>
      <c r="AQ23" s="6">
        <v>0</v>
      </c>
      <c r="AR23" s="6">
        <v>5</v>
      </c>
      <c r="AS23" s="13">
        <v>5</v>
      </c>
      <c r="AT23" s="6">
        <v>0</v>
      </c>
      <c r="AU23" s="6">
        <v>0</v>
      </c>
      <c r="AV23" s="6">
        <v>5</v>
      </c>
      <c r="AW23" s="6">
        <v>0</v>
      </c>
      <c r="AX23" s="6">
        <v>10</v>
      </c>
      <c r="AY23" s="6">
        <v>5</v>
      </c>
      <c r="AZ23" s="6">
        <v>10</v>
      </c>
      <c r="BA23" s="6">
        <v>10</v>
      </c>
      <c r="BB23" s="6">
        <v>15</v>
      </c>
      <c r="BC23" s="6">
        <v>5</v>
      </c>
      <c r="BD23" s="13">
        <v>60</v>
      </c>
      <c r="BE23" s="6">
        <v>10</v>
      </c>
      <c r="BF23" s="6">
        <v>10</v>
      </c>
      <c r="BG23" s="6">
        <v>25</v>
      </c>
      <c r="BH23" s="6">
        <v>25</v>
      </c>
      <c r="BI23" s="6">
        <v>20</v>
      </c>
      <c r="BJ23" s="6">
        <v>15</v>
      </c>
      <c r="BK23" s="6">
        <v>15</v>
      </c>
      <c r="BL23" s="6">
        <v>5</v>
      </c>
      <c r="BM23" s="6">
        <v>5</v>
      </c>
      <c r="BN23" s="6">
        <v>0</v>
      </c>
      <c r="BO23" s="13">
        <v>130</v>
      </c>
      <c r="BP23" s="6">
        <v>5655</v>
      </c>
      <c r="BQ23" s="6">
        <v>6105</v>
      </c>
      <c r="BR23" s="6">
        <v>6590</v>
      </c>
      <c r="BS23" s="6">
        <v>3845</v>
      </c>
      <c r="BT23" s="6">
        <v>2205</v>
      </c>
      <c r="BU23" s="6">
        <v>1120</v>
      </c>
      <c r="BV23" s="6">
        <v>575</v>
      </c>
      <c r="BW23" s="6">
        <v>210</v>
      </c>
      <c r="BX23" s="6">
        <v>170</v>
      </c>
      <c r="BY23" s="6">
        <v>35</v>
      </c>
      <c r="BZ23" s="13">
        <v>26510</v>
      </c>
      <c r="CA23" s="7">
        <v>34085</v>
      </c>
      <c r="CB23" s="7">
        <v>49265</v>
      </c>
      <c r="CC23" s="7">
        <v>56075</v>
      </c>
      <c r="CD23" s="7">
        <v>17075</v>
      </c>
      <c r="CE23" s="7">
        <v>9005</v>
      </c>
      <c r="CF23" s="7">
        <v>4340</v>
      </c>
      <c r="CG23" s="7">
        <v>2500</v>
      </c>
      <c r="CH23" s="7">
        <v>860</v>
      </c>
      <c r="CI23" s="7">
        <v>645</v>
      </c>
      <c r="CJ23" s="7">
        <v>170</v>
      </c>
      <c r="CK23" s="13">
        <v>174020</v>
      </c>
    </row>
    <row r="24" spans="1:89" ht="12" customHeight="1" x14ac:dyDescent="0.2">
      <c r="A24" s="14" t="s">
        <v>9</v>
      </c>
      <c r="B24" s="15">
        <v>247180</v>
      </c>
      <c r="C24" s="16">
        <v>473350</v>
      </c>
      <c r="D24" s="16">
        <v>641415</v>
      </c>
      <c r="E24" s="16">
        <v>236155</v>
      </c>
      <c r="F24" s="16">
        <v>152595</v>
      </c>
      <c r="G24" s="16">
        <v>93510</v>
      </c>
      <c r="H24" s="16">
        <v>67680</v>
      </c>
      <c r="I24" s="16">
        <v>26285</v>
      </c>
      <c r="J24" s="16">
        <v>23980</v>
      </c>
      <c r="K24" s="16">
        <v>7610</v>
      </c>
      <c r="L24" s="17">
        <v>1969760</v>
      </c>
      <c r="M24" s="16">
        <v>106015</v>
      </c>
      <c r="N24" s="16">
        <v>110055</v>
      </c>
      <c r="O24" s="16">
        <v>147765</v>
      </c>
      <c r="P24" s="16">
        <v>58090</v>
      </c>
      <c r="Q24" s="16">
        <v>16340</v>
      </c>
      <c r="R24" s="16">
        <v>4075</v>
      </c>
      <c r="S24" s="16">
        <v>1175</v>
      </c>
      <c r="T24" s="16">
        <v>170</v>
      </c>
      <c r="U24" s="16">
        <v>55</v>
      </c>
      <c r="V24" s="16">
        <v>0</v>
      </c>
      <c r="W24" s="17">
        <v>443740</v>
      </c>
      <c r="X24" s="16">
        <v>42195</v>
      </c>
      <c r="Y24" s="16">
        <v>30220</v>
      </c>
      <c r="Z24" s="16">
        <v>64625</v>
      </c>
      <c r="AA24" s="16">
        <v>34045</v>
      </c>
      <c r="AB24" s="16">
        <v>18645</v>
      </c>
      <c r="AC24" s="16">
        <v>9340</v>
      </c>
      <c r="AD24" s="16">
        <v>3845</v>
      </c>
      <c r="AE24" s="16">
        <v>640</v>
      </c>
      <c r="AF24" s="16">
        <v>325</v>
      </c>
      <c r="AG24" s="16">
        <v>65</v>
      </c>
      <c r="AH24" s="17">
        <v>203945</v>
      </c>
      <c r="AI24" s="16">
        <v>5</v>
      </c>
      <c r="AJ24" s="16">
        <v>0</v>
      </c>
      <c r="AK24" s="16">
        <v>15</v>
      </c>
      <c r="AL24" s="16">
        <v>5</v>
      </c>
      <c r="AM24" s="16">
        <v>10</v>
      </c>
      <c r="AN24" s="16">
        <v>10</v>
      </c>
      <c r="AO24" s="16">
        <v>15</v>
      </c>
      <c r="AP24" s="16">
        <v>20</v>
      </c>
      <c r="AQ24" s="16">
        <v>75</v>
      </c>
      <c r="AR24" s="16">
        <v>45</v>
      </c>
      <c r="AS24" s="17">
        <v>200</v>
      </c>
      <c r="AT24" s="16">
        <v>120</v>
      </c>
      <c r="AU24" s="16">
        <v>80</v>
      </c>
      <c r="AV24" s="16">
        <v>155</v>
      </c>
      <c r="AW24" s="16">
        <v>120</v>
      </c>
      <c r="AX24" s="16">
        <v>185</v>
      </c>
      <c r="AY24" s="16">
        <v>460</v>
      </c>
      <c r="AZ24" s="16">
        <v>960</v>
      </c>
      <c r="BA24" s="16">
        <v>865</v>
      </c>
      <c r="BB24" s="16">
        <v>600</v>
      </c>
      <c r="BC24" s="16">
        <v>350</v>
      </c>
      <c r="BD24" s="17">
        <v>3895</v>
      </c>
      <c r="BE24" s="16">
        <v>4890</v>
      </c>
      <c r="BF24" s="16">
        <v>975</v>
      </c>
      <c r="BG24" s="16">
        <v>895</v>
      </c>
      <c r="BH24" s="16">
        <v>325</v>
      </c>
      <c r="BI24" s="16">
        <v>210</v>
      </c>
      <c r="BJ24" s="16">
        <v>280</v>
      </c>
      <c r="BK24" s="16">
        <v>485</v>
      </c>
      <c r="BL24" s="16">
        <v>250</v>
      </c>
      <c r="BM24" s="16">
        <v>230</v>
      </c>
      <c r="BN24" s="16">
        <v>115</v>
      </c>
      <c r="BO24" s="17">
        <v>8655</v>
      </c>
      <c r="BP24" s="16">
        <v>23920</v>
      </c>
      <c r="BQ24" s="16">
        <v>14715</v>
      </c>
      <c r="BR24" s="16">
        <v>20540</v>
      </c>
      <c r="BS24" s="16">
        <v>12515</v>
      </c>
      <c r="BT24" s="16">
        <v>7530</v>
      </c>
      <c r="BU24" s="16">
        <v>3985</v>
      </c>
      <c r="BV24" s="16">
        <v>2670</v>
      </c>
      <c r="BW24" s="16">
        <v>1115</v>
      </c>
      <c r="BX24" s="16">
        <v>945</v>
      </c>
      <c r="BY24" s="16">
        <v>305</v>
      </c>
      <c r="BZ24" s="17">
        <v>88240</v>
      </c>
      <c r="CA24" s="16">
        <v>424325</v>
      </c>
      <c r="CB24" s="16">
        <v>629395</v>
      </c>
      <c r="CC24" s="16">
        <v>875410</v>
      </c>
      <c r="CD24" s="16">
        <v>341255</v>
      </c>
      <c r="CE24" s="16">
        <v>195515</v>
      </c>
      <c r="CF24" s="16">
        <v>111660</v>
      </c>
      <c r="CG24" s="16">
        <v>76830</v>
      </c>
      <c r="CH24" s="16">
        <v>29345</v>
      </c>
      <c r="CI24" s="16">
        <v>26210</v>
      </c>
      <c r="CJ24" s="16">
        <v>8490</v>
      </c>
      <c r="CK24" s="17">
        <v>2718435</v>
      </c>
    </row>
    <row r="25" spans="1:89" ht="12" customHeight="1" x14ac:dyDescent="0.2"/>
    <row r="26" spans="1:89" s="21" customFormat="1" ht="12" customHeight="1" x14ac:dyDescent="0.25">
      <c r="A26" s="19" t="s">
        <v>34</v>
      </c>
      <c r="B26" s="20"/>
      <c r="C26" s="20"/>
      <c r="D26"/>
      <c r="E26"/>
    </row>
    <row r="27" spans="1:89" s="21" customFormat="1" ht="12" customHeight="1" x14ac:dyDescent="0.25">
      <c r="A27" s="20"/>
      <c r="B27" s="20"/>
      <c r="C27" s="20"/>
      <c r="D27"/>
      <c r="E27"/>
    </row>
    <row r="28" spans="1:89" s="21" customFormat="1" ht="12" customHeight="1" x14ac:dyDescent="0.25">
      <c r="A28" s="22" t="s">
        <v>35</v>
      </c>
      <c r="B28" s="20"/>
      <c r="C28" s="20"/>
      <c r="D28"/>
      <c r="E28" s="23"/>
    </row>
    <row r="29" spans="1:89" s="21" customFormat="1" ht="12" customHeight="1" x14ac:dyDescent="0.25">
      <c r="A29" s="243"/>
      <c r="B29" s="244"/>
      <c r="C29" s="244"/>
      <c r="D29"/>
      <c r="E29" s="23"/>
    </row>
    <row r="30" spans="1:89" s="21" customFormat="1" ht="12" customHeight="1" x14ac:dyDescent="0.25">
      <c r="A30" s="22" t="s">
        <v>36</v>
      </c>
      <c r="B30"/>
      <c r="C30"/>
      <c r="D30"/>
      <c r="E30"/>
    </row>
    <row r="31" spans="1:89" s="21" customFormat="1" x14ac:dyDescent="0.2">
      <c r="A31" s="24"/>
      <c r="B31" s="24"/>
      <c r="C31" s="24"/>
      <c r="D31" s="24"/>
      <c r="E31" s="24"/>
    </row>
    <row r="32" spans="1:89" s="21" customFormat="1" ht="12" customHeight="1" x14ac:dyDescent="0.25">
      <c r="A32" s="25" t="s">
        <v>37</v>
      </c>
      <c r="B32"/>
      <c r="C32"/>
      <c r="D32"/>
      <c r="E32"/>
    </row>
  </sheetData>
  <mergeCells count="14">
    <mergeCell ref="BE5:BO5"/>
    <mergeCell ref="BP5:BZ5"/>
    <mergeCell ref="CA5:CK5"/>
    <mergeCell ref="A29:C29"/>
    <mergeCell ref="A1:A4"/>
    <mergeCell ref="B1:CK1"/>
    <mergeCell ref="B2:CK2"/>
    <mergeCell ref="B3:CK4"/>
    <mergeCell ref="A5:A6"/>
    <mergeCell ref="B5:L5"/>
    <mergeCell ref="M5:W5"/>
    <mergeCell ref="X5:AH5"/>
    <mergeCell ref="AI5:AS5"/>
    <mergeCell ref="AT5:BD5"/>
  </mergeCells>
  <hyperlinks>
    <hyperlink ref="A31:B31" location="Contents!A1" display="Back to contents page" xr:uid="{8F21DA31-1533-4E11-9C52-257626BD9675}"/>
    <hyperlink ref="A32" location="Contents!A1" display="Back to contents page" xr:uid="{ACC03CDE-2B0F-4AA8-8B9A-420613EBE7FA}"/>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9849-9645-4259-B1A1-D6F2C7274D85}">
  <dimension ref="A1:M341"/>
  <sheetViews>
    <sheetView showGridLines="0" zoomScaleNormal="100" workbookViewId="0">
      <pane ySplit="8" topLeftCell="A9" activePane="bottomLeft" state="frozen"/>
      <selection pane="bottomLeft" activeCell="A9" sqref="A9:IV9"/>
    </sheetView>
    <sheetView workbookViewId="1"/>
  </sheetViews>
  <sheetFormatPr defaultRowHeight="15" x14ac:dyDescent="0.2"/>
  <cols>
    <col min="1" max="1" width="33.5703125" style="196" customWidth="1"/>
    <col min="2" max="2" width="10.85546875" style="196" customWidth="1"/>
    <col min="3" max="3" width="9.140625" style="196"/>
    <col min="4" max="4" width="2.28515625" style="196" customWidth="1"/>
    <col min="5" max="5" width="9.140625" style="196"/>
    <col min="6" max="6" width="3.7109375" style="196" customWidth="1"/>
    <col min="7" max="7" width="12.7109375" style="196" bestFit="1" customWidth="1"/>
    <col min="8" max="8" width="5.28515625" style="196" customWidth="1"/>
    <col min="9" max="9" width="9.140625" style="196"/>
    <col min="10" max="10" width="2.5703125" style="196" customWidth="1"/>
    <col min="11" max="11" width="9.140625" style="196"/>
    <col min="12" max="12" width="3.28515625" style="196" customWidth="1"/>
    <col min="13" max="256" width="9.140625" style="196"/>
    <col min="257" max="257" width="33.5703125" style="196" customWidth="1"/>
    <col min="258" max="258" width="10.85546875" style="196" customWidth="1"/>
    <col min="259" max="259" width="9.140625" style="196"/>
    <col min="260" max="260" width="2.28515625" style="196" customWidth="1"/>
    <col min="261" max="261" width="9.140625" style="196"/>
    <col min="262" max="262" width="3.7109375" style="196" customWidth="1"/>
    <col min="263" max="263" width="12.7109375" style="196" bestFit="1" customWidth="1"/>
    <col min="264" max="264" width="5.28515625" style="196" customWidth="1"/>
    <col min="265" max="265" width="9.140625" style="196"/>
    <col min="266" max="266" width="2.5703125" style="196" customWidth="1"/>
    <col min="267" max="267" width="9.140625" style="196"/>
    <col min="268" max="268" width="3.28515625" style="196" customWidth="1"/>
    <col min="269" max="512" width="9.140625" style="196"/>
    <col min="513" max="513" width="33.5703125" style="196" customWidth="1"/>
    <col min="514" max="514" width="10.85546875" style="196" customWidth="1"/>
    <col min="515" max="515" width="9.140625" style="196"/>
    <col min="516" max="516" width="2.28515625" style="196" customWidth="1"/>
    <col min="517" max="517" width="9.140625" style="196"/>
    <col min="518" max="518" width="3.7109375" style="196" customWidth="1"/>
    <col min="519" max="519" width="12.7109375" style="196" bestFit="1" customWidth="1"/>
    <col min="520" max="520" width="5.28515625" style="196" customWidth="1"/>
    <col min="521" max="521" width="9.140625" style="196"/>
    <col min="522" max="522" width="2.5703125" style="196" customWidth="1"/>
    <col min="523" max="523" width="9.140625" style="196"/>
    <col min="524" max="524" width="3.28515625" style="196" customWidth="1"/>
    <col min="525" max="768" width="9.140625" style="196"/>
    <col min="769" max="769" width="33.5703125" style="196" customWidth="1"/>
    <col min="770" max="770" width="10.85546875" style="196" customWidth="1"/>
    <col min="771" max="771" width="9.140625" style="196"/>
    <col min="772" max="772" width="2.28515625" style="196" customWidth="1"/>
    <col min="773" max="773" width="9.140625" style="196"/>
    <col min="774" max="774" width="3.7109375" style="196" customWidth="1"/>
    <col min="775" max="775" width="12.7109375" style="196" bestFit="1" customWidth="1"/>
    <col min="776" max="776" width="5.28515625" style="196" customWidth="1"/>
    <col min="777" max="777" width="9.140625" style="196"/>
    <col min="778" max="778" width="2.5703125" style="196" customWidth="1"/>
    <col min="779" max="779" width="9.140625" style="196"/>
    <col min="780" max="780" width="3.28515625" style="196" customWidth="1"/>
    <col min="781" max="1024" width="9.140625" style="196"/>
    <col min="1025" max="1025" width="33.5703125" style="196" customWidth="1"/>
    <col min="1026" max="1026" width="10.85546875" style="196" customWidth="1"/>
    <col min="1027" max="1027" width="9.140625" style="196"/>
    <col min="1028" max="1028" width="2.28515625" style="196" customWidth="1"/>
    <col min="1029" max="1029" width="9.140625" style="196"/>
    <col min="1030" max="1030" width="3.7109375" style="196" customWidth="1"/>
    <col min="1031" max="1031" width="12.7109375" style="196" bestFit="1" customWidth="1"/>
    <col min="1032" max="1032" width="5.28515625" style="196" customWidth="1"/>
    <col min="1033" max="1033" width="9.140625" style="196"/>
    <col min="1034" max="1034" width="2.5703125" style="196" customWidth="1"/>
    <col min="1035" max="1035" width="9.140625" style="196"/>
    <col min="1036" max="1036" width="3.28515625" style="196" customWidth="1"/>
    <col min="1037" max="1280" width="9.140625" style="196"/>
    <col min="1281" max="1281" width="33.5703125" style="196" customWidth="1"/>
    <col min="1282" max="1282" width="10.85546875" style="196" customWidth="1"/>
    <col min="1283" max="1283" width="9.140625" style="196"/>
    <col min="1284" max="1284" width="2.28515625" style="196" customWidth="1"/>
    <col min="1285" max="1285" width="9.140625" style="196"/>
    <col min="1286" max="1286" width="3.7109375" style="196" customWidth="1"/>
    <col min="1287" max="1287" width="12.7109375" style="196" bestFit="1" customWidth="1"/>
    <col min="1288" max="1288" width="5.28515625" style="196" customWidth="1"/>
    <col min="1289" max="1289" width="9.140625" style="196"/>
    <col min="1290" max="1290" width="2.5703125" style="196" customWidth="1"/>
    <col min="1291" max="1291" width="9.140625" style="196"/>
    <col min="1292" max="1292" width="3.28515625" style="196" customWidth="1"/>
    <col min="1293" max="1536" width="9.140625" style="196"/>
    <col min="1537" max="1537" width="33.5703125" style="196" customWidth="1"/>
    <col min="1538" max="1538" width="10.85546875" style="196" customWidth="1"/>
    <col min="1539" max="1539" width="9.140625" style="196"/>
    <col min="1540" max="1540" width="2.28515625" style="196" customWidth="1"/>
    <col min="1541" max="1541" width="9.140625" style="196"/>
    <col min="1542" max="1542" width="3.7109375" style="196" customWidth="1"/>
    <col min="1543" max="1543" width="12.7109375" style="196" bestFit="1" customWidth="1"/>
    <col min="1544" max="1544" width="5.28515625" style="196" customWidth="1"/>
    <col min="1545" max="1545" width="9.140625" style="196"/>
    <col min="1546" max="1546" width="2.5703125" style="196" customWidth="1"/>
    <col min="1547" max="1547" width="9.140625" style="196"/>
    <col min="1548" max="1548" width="3.28515625" style="196" customWidth="1"/>
    <col min="1549" max="1792" width="9.140625" style="196"/>
    <col min="1793" max="1793" width="33.5703125" style="196" customWidth="1"/>
    <col min="1794" max="1794" width="10.85546875" style="196" customWidth="1"/>
    <col min="1795" max="1795" width="9.140625" style="196"/>
    <col min="1796" max="1796" width="2.28515625" style="196" customWidth="1"/>
    <col min="1797" max="1797" width="9.140625" style="196"/>
    <col min="1798" max="1798" width="3.7109375" style="196" customWidth="1"/>
    <col min="1799" max="1799" width="12.7109375" style="196" bestFit="1" customWidth="1"/>
    <col min="1800" max="1800" width="5.28515625" style="196" customWidth="1"/>
    <col min="1801" max="1801" width="9.140625" style="196"/>
    <col min="1802" max="1802" width="2.5703125" style="196" customWidth="1"/>
    <col min="1803" max="1803" width="9.140625" style="196"/>
    <col min="1804" max="1804" width="3.28515625" style="196" customWidth="1"/>
    <col min="1805" max="2048" width="9.140625" style="196"/>
    <col min="2049" max="2049" width="33.5703125" style="196" customWidth="1"/>
    <col min="2050" max="2050" width="10.85546875" style="196" customWidth="1"/>
    <col min="2051" max="2051" width="9.140625" style="196"/>
    <col min="2052" max="2052" width="2.28515625" style="196" customWidth="1"/>
    <col min="2053" max="2053" width="9.140625" style="196"/>
    <col min="2054" max="2054" width="3.7109375" style="196" customWidth="1"/>
    <col min="2055" max="2055" width="12.7109375" style="196" bestFit="1" customWidth="1"/>
    <col min="2056" max="2056" width="5.28515625" style="196" customWidth="1"/>
    <col min="2057" max="2057" width="9.140625" style="196"/>
    <col min="2058" max="2058" width="2.5703125" style="196" customWidth="1"/>
    <col min="2059" max="2059" width="9.140625" style="196"/>
    <col min="2060" max="2060" width="3.28515625" style="196" customWidth="1"/>
    <col min="2061" max="2304" width="9.140625" style="196"/>
    <col min="2305" max="2305" width="33.5703125" style="196" customWidth="1"/>
    <col min="2306" max="2306" width="10.85546875" style="196" customWidth="1"/>
    <col min="2307" max="2307" width="9.140625" style="196"/>
    <col min="2308" max="2308" width="2.28515625" style="196" customWidth="1"/>
    <col min="2309" max="2309" width="9.140625" style="196"/>
    <col min="2310" max="2310" width="3.7109375" style="196" customWidth="1"/>
    <col min="2311" max="2311" width="12.7109375" style="196" bestFit="1" customWidth="1"/>
    <col min="2312" max="2312" width="5.28515625" style="196" customWidth="1"/>
    <col min="2313" max="2313" width="9.140625" style="196"/>
    <col min="2314" max="2314" width="2.5703125" style="196" customWidth="1"/>
    <col min="2315" max="2315" width="9.140625" style="196"/>
    <col min="2316" max="2316" width="3.28515625" style="196" customWidth="1"/>
    <col min="2317" max="2560" width="9.140625" style="196"/>
    <col min="2561" max="2561" width="33.5703125" style="196" customWidth="1"/>
    <col min="2562" max="2562" width="10.85546875" style="196" customWidth="1"/>
    <col min="2563" max="2563" width="9.140625" style="196"/>
    <col min="2564" max="2564" width="2.28515625" style="196" customWidth="1"/>
    <col min="2565" max="2565" width="9.140625" style="196"/>
    <col min="2566" max="2566" width="3.7109375" style="196" customWidth="1"/>
    <col min="2567" max="2567" width="12.7109375" style="196" bestFit="1" customWidth="1"/>
    <col min="2568" max="2568" width="5.28515625" style="196" customWidth="1"/>
    <col min="2569" max="2569" width="9.140625" style="196"/>
    <col min="2570" max="2570" width="2.5703125" style="196" customWidth="1"/>
    <col min="2571" max="2571" width="9.140625" style="196"/>
    <col min="2572" max="2572" width="3.28515625" style="196" customWidth="1"/>
    <col min="2573" max="2816" width="9.140625" style="196"/>
    <col min="2817" max="2817" width="33.5703125" style="196" customWidth="1"/>
    <col min="2818" max="2818" width="10.85546875" style="196" customWidth="1"/>
    <col min="2819" max="2819" width="9.140625" style="196"/>
    <col min="2820" max="2820" width="2.28515625" style="196" customWidth="1"/>
    <col min="2821" max="2821" width="9.140625" style="196"/>
    <col min="2822" max="2822" width="3.7109375" style="196" customWidth="1"/>
    <col min="2823" max="2823" width="12.7109375" style="196" bestFit="1" customWidth="1"/>
    <col min="2824" max="2824" width="5.28515625" style="196" customWidth="1"/>
    <col min="2825" max="2825" width="9.140625" style="196"/>
    <col min="2826" max="2826" width="2.5703125" style="196" customWidth="1"/>
    <col min="2827" max="2827" width="9.140625" style="196"/>
    <col min="2828" max="2828" width="3.28515625" style="196" customWidth="1"/>
    <col min="2829" max="3072" width="9.140625" style="196"/>
    <col min="3073" max="3073" width="33.5703125" style="196" customWidth="1"/>
    <col min="3074" max="3074" width="10.85546875" style="196" customWidth="1"/>
    <col min="3075" max="3075" width="9.140625" style="196"/>
    <col min="3076" max="3076" width="2.28515625" style="196" customWidth="1"/>
    <col min="3077" max="3077" width="9.140625" style="196"/>
    <col min="3078" max="3078" width="3.7109375" style="196" customWidth="1"/>
    <col min="3079" max="3079" width="12.7109375" style="196" bestFit="1" customWidth="1"/>
    <col min="3080" max="3080" width="5.28515625" style="196" customWidth="1"/>
    <col min="3081" max="3081" width="9.140625" style="196"/>
    <col min="3082" max="3082" width="2.5703125" style="196" customWidth="1"/>
    <col min="3083" max="3083" width="9.140625" style="196"/>
    <col min="3084" max="3084" width="3.28515625" style="196" customWidth="1"/>
    <col min="3085" max="3328" width="9.140625" style="196"/>
    <col min="3329" max="3329" width="33.5703125" style="196" customWidth="1"/>
    <col min="3330" max="3330" width="10.85546875" style="196" customWidth="1"/>
    <col min="3331" max="3331" width="9.140625" style="196"/>
    <col min="3332" max="3332" width="2.28515625" style="196" customWidth="1"/>
    <col min="3333" max="3333" width="9.140625" style="196"/>
    <col min="3334" max="3334" width="3.7109375" style="196" customWidth="1"/>
    <col min="3335" max="3335" width="12.7109375" style="196" bestFit="1" customWidth="1"/>
    <col min="3336" max="3336" width="5.28515625" style="196" customWidth="1"/>
    <col min="3337" max="3337" width="9.140625" style="196"/>
    <col min="3338" max="3338" width="2.5703125" style="196" customWidth="1"/>
    <col min="3339" max="3339" width="9.140625" style="196"/>
    <col min="3340" max="3340" width="3.28515625" style="196" customWidth="1"/>
    <col min="3341" max="3584" width="9.140625" style="196"/>
    <col min="3585" max="3585" width="33.5703125" style="196" customWidth="1"/>
    <col min="3586" max="3586" width="10.85546875" style="196" customWidth="1"/>
    <col min="3587" max="3587" width="9.140625" style="196"/>
    <col min="3588" max="3588" width="2.28515625" style="196" customWidth="1"/>
    <col min="3589" max="3589" width="9.140625" style="196"/>
    <col min="3590" max="3590" width="3.7109375" style="196" customWidth="1"/>
    <col min="3591" max="3591" width="12.7109375" style="196" bestFit="1" customWidth="1"/>
    <col min="3592" max="3592" width="5.28515625" style="196" customWidth="1"/>
    <col min="3593" max="3593" width="9.140625" style="196"/>
    <col min="3594" max="3594" width="2.5703125" style="196" customWidth="1"/>
    <col min="3595" max="3595" width="9.140625" style="196"/>
    <col min="3596" max="3596" width="3.28515625" style="196" customWidth="1"/>
    <col min="3597" max="3840" width="9.140625" style="196"/>
    <col min="3841" max="3841" width="33.5703125" style="196" customWidth="1"/>
    <col min="3842" max="3842" width="10.85546875" style="196" customWidth="1"/>
    <col min="3843" max="3843" width="9.140625" style="196"/>
    <col min="3844" max="3844" width="2.28515625" style="196" customWidth="1"/>
    <col min="3845" max="3845" width="9.140625" style="196"/>
    <col min="3846" max="3846" width="3.7109375" style="196" customWidth="1"/>
    <col min="3847" max="3847" width="12.7109375" style="196" bestFit="1" customWidth="1"/>
    <col min="3848" max="3848" width="5.28515625" style="196" customWidth="1"/>
    <col min="3849" max="3849" width="9.140625" style="196"/>
    <col min="3850" max="3850" width="2.5703125" style="196" customWidth="1"/>
    <col min="3851" max="3851" width="9.140625" style="196"/>
    <col min="3852" max="3852" width="3.28515625" style="196" customWidth="1"/>
    <col min="3853" max="4096" width="9.140625" style="196"/>
    <col min="4097" max="4097" width="33.5703125" style="196" customWidth="1"/>
    <col min="4098" max="4098" width="10.85546875" style="196" customWidth="1"/>
    <col min="4099" max="4099" width="9.140625" style="196"/>
    <col min="4100" max="4100" width="2.28515625" style="196" customWidth="1"/>
    <col min="4101" max="4101" width="9.140625" style="196"/>
    <col min="4102" max="4102" width="3.7109375" style="196" customWidth="1"/>
    <col min="4103" max="4103" width="12.7109375" style="196" bestFit="1" customWidth="1"/>
    <col min="4104" max="4104" width="5.28515625" style="196" customWidth="1"/>
    <col min="4105" max="4105" width="9.140625" style="196"/>
    <col min="4106" max="4106" width="2.5703125" style="196" customWidth="1"/>
    <col min="4107" max="4107" width="9.140625" style="196"/>
    <col min="4108" max="4108" width="3.28515625" style="196" customWidth="1"/>
    <col min="4109" max="4352" width="9.140625" style="196"/>
    <col min="4353" max="4353" width="33.5703125" style="196" customWidth="1"/>
    <col min="4354" max="4354" width="10.85546875" style="196" customWidth="1"/>
    <col min="4355" max="4355" width="9.140625" style="196"/>
    <col min="4356" max="4356" width="2.28515625" style="196" customWidth="1"/>
    <col min="4357" max="4357" width="9.140625" style="196"/>
    <col min="4358" max="4358" width="3.7109375" style="196" customWidth="1"/>
    <col min="4359" max="4359" width="12.7109375" style="196" bestFit="1" customWidth="1"/>
    <col min="4360" max="4360" width="5.28515625" style="196" customWidth="1"/>
    <col min="4361" max="4361" width="9.140625" style="196"/>
    <col min="4362" max="4362" width="2.5703125" style="196" customWidth="1"/>
    <col min="4363" max="4363" width="9.140625" style="196"/>
    <col min="4364" max="4364" width="3.28515625" style="196" customWidth="1"/>
    <col min="4365" max="4608" width="9.140625" style="196"/>
    <col min="4609" max="4609" width="33.5703125" style="196" customWidth="1"/>
    <col min="4610" max="4610" width="10.85546875" style="196" customWidth="1"/>
    <col min="4611" max="4611" width="9.140625" style="196"/>
    <col min="4612" max="4612" width="2.28515625" style="196" customWidth="1"/>
    <col min="4613" max="4613" width="9.140625" style="196"/>
    <col min="4614" max="4614" width="3.7109375" style="196" customWidth="1"/>
    <col min="4615" max="4615" width="12.7109375" style="196" bestFit="1" customWidth="1"/>
    <col min="4616" max="4616" width="5.28515625" style="196" customWidth="1"/>
    <col min="4617" max="4617" width="9.140625" style="196"/>
    <col min="4618" max="4618" width="2.5703125" style="196" customWidth="1"/>
    <col min="4619" max="4619" width="9.140625" style="196"/>
    <col min="4620" max="4620" width="3.28515625" style="196" customWidth="1"/>
    <col min="4621" max="4864" width="9.140625" style="196"/>
    <col min="4865" max="4865" width="33.5703125" style="196" customWidth="1"/>
    <col min="4866" max="4866" width="10.85546875" style="196" customWidth="1"/>
    <col min="4867" max="4867" width="9.140625" style="196"/>
    <col min="4868" max="4868" width="2.28515625" style="196" customWidth="1"/>
    <col min="4869" max="4869" width="9.140625" style="196"/>
    <col min="4870" max="4870" width="3.7109375" style="196" customWidth="1"/>
    <col min="4871" max="4871" width="12.7109375" style="196" bestFit="1" customWidth="1"/>
    <col min="4872" max="4872" width="5.28515625" style="196" customWidth="1"/>
    <col min="4873" max="4873" width="9.140625" style="196"/>
    <col min="4874" max="4874" width="2.5703125" style="196" customWidth="1"/>
    <col min="4875" max="4875" width="9.140625" style="196"/>
    <col min="4876" max="4876" width="3.28515625" style="196" customWidth="1"/>
    <col min="4877" max="5120" width="9.140625" style="196"/>
    <col min="5121" max="5121" width="33.5703125" style="196" customWidth="1"/>
    <col min="5122" max="5122" width="10.85546875" style="196" customWidth="1"/>
    <col min="5123" max="5123" width="9.140625" style="196"/>
    <col min="5124" max="5124" width="2.28515625" style="196" customWidth="1"/>
    <col min="5125" max="5125" width="9.140625" style="196"/>
    <col min="5126" max="5126" width="3.7109375" style="196" customWidth="1"/>
    <col min="5127" max="5127" width="12.7109375" style="196" bestFit="1" customWidth="1"/>
    <col min="5128" max="5128" width="5.28515625" style="196" customWidth="1"/>
    <col min="5129" max="5129" width="9.140625" style="196"/>
    <col min="5130" max="5130" width="2.5703125" style="196" customWidth="1"/>
    <col min="5131" max="5131" width="9.140625" style="196"/>
    <col min="5132" max="5132" width="3.28515625" style="196" customWidth="1"/>
    <col min="5133" max="5376" width="9.140625" style="196"/>
    <col min="5377" max="5377" width="33.5703125" style="196" customWidth="1"/>
    <col min="5378" max="5378" width="10.85546875" style="196" customWidth="1"/>
    <col min="5379" max="5379" width="9.140625" style="196"/>
    <col min="5380" max="5380" width="2.28515625" style="196" customWidth="1"/>
    <col min="5381" max="5381" width="9.140625" style="196"/>
    <col min="5382" max="5382" width="3.7109375" style="196" customWidth="1"/>
    <col min="5383" max="5383" width="12.7109375" style="196" bestFit="1" customWidth="1"/>
    <col min="5384" max="5384" width="5.28515625" style="196" customWidth="1"/>
    <col min="5385" max="5385" width="9.140625" style="196"/>
    <col min="5386" max="5386" width="2.5703125" style="196" customWidth="1"/>
    <col min="5387" max="5387" width="9.140625" style="196"/>
    <col min="5388" max="5388" width="3.28515625" style="196" customWidth="1"/>
    <col min="5389" max="5632" width="9.140625" style="196"/>
    <col min="5633" max="5633" width="33.5703125" style="196" customWidth="1"/>
    <col min="5634" max="5634" width="10.85546875" style="196" customWidth="1"/>
    <col min="5635" max="5635" width="9.140625" style="196"/>
    <col min="5636" max="5636" width="2.28515625" style="196" customWidth="1"/>
    <col min="5637" max="5637" width="9.140625" style="196"/>
    <col min="5638" max="5638" width="3.7109375" style="196" customWidth="1"/>
    <col min="5639" max="5639" width="12.7109375" style="196" bestFit="1" customWidth="1"/>
    <col min="5640" max="5640" width="5.28515625" style="196" customWidth="1"/>
    <col min="5641" max="5641" width="9.140625" style="196"/>
    <col min="5642" max="5642" width="2.5703125" style="196" customWidth="1"/>
    <col min="5643" max="5643" width="9.140625" style="196"/>
    <col min="5644" max="5644" width="3.28515625" style="196" customWidth="1"/>
    <col min="5645" max="5888" width="9.140625" style="196"/>
    <col min="5889" max="5889" width="33.5703125" style="196" customWidth="1"/>
    <col min="5890" max="5890" width="10.85546875" style="196" customWidth="1"/>
    <col min="5891" max="5891" width="9.140625" style="196"/>
    <col min="5892" max="5892" width="2.28515625" style="196" customWidth="1"/>
    <col min="5893" max="5893" width="9.140625" style="196"/>
    <col min="5894" max="5894" width="3.7109375" style="196" customWidth="1"/>
    <col min="5895" max="5895" width="12.7109375" style="196" bestFit="1" customWidth="1"/>
    <col min="5896" max="5896" width="5.28515625" style="196" customWidth="1"/>
    <col min="5897" max="5897" width="9.140625" style="196"/>
    <col min="5898" max="5898" width="2.5703125" style="196" customWidth="1"/>
    <col min="5899" max="5899" width="9.140625" style="196"/>
    <col min="5900" max="5900" width="3.28515625" style="196" customWidth="1"/>
    <col min="5901" max="6144" width="9.140625" style="196"/>
    <col min="6145" max="6145" width="33.5703125" style="196" customWidth="1"/>
    <col min="6146" max="6146" width="10.85546875" style="196" customWidth="1"/>
    <col min="6147" max="6147" width="9.140625" style="196"/>
    <col min="6148" max="6148" width="2.28515625" style="196" customWidth="1"/>
    <col min="6149" max="6149" width="9.140625" style="196"/>
    <col min="6150" max="6150" width="3.7109375" style="196" customWidth="1"/>
    <col min="6151" max="6151" width="12.7109375" style="196" bestFit="1" customWidth="1"/>
    <col min="6152" max="6152" width="5.28515625" style="196" customWidth="1"/>
    <col min="6153" max="6153" width="9.140625" style="196"/>
    <col min="6154" max="6154" width="2.5703125" style="196" customWidth="1"/>
    <col min="6155" max="6155" width="9.140625" style="196"/>
    <col min="6156" max="6156" width="3.28515625" style="196" customWidth="1"/>
    <col min="6157" max="6400" width="9.140625" style="196"/>
    <col min="6401" max="6401" width="33.5703125" style="196" customWidth="1"/>
    <col min="6402" max="6402" width="10.85546875" style="196" customWidth="1"/>
    <col min="6403" max="6403" width="9.140625" style="196"/>
    <col min="6404" max="6404" width="2.28515625" style="196" customWidth="1"/>
    <col min="6405" max="6405" width="9.140625" style="196"/>
    <col min="6406" max="6406" width="3.7109375" style="196" customWidth="1"/>
    <col min="6407" max="6407" width="12.7109375" style="196" bestFit="1" customWidth="1"/>
    <col min="6408" max="6408" width="5.28515625" style="196" customWidth="1"/>
    <col min="6409" max="6409" width="9.140625" style="196"/>
    <col min="6410" max="6410" width="2.5703125" style="196" customWidth="1"/>
    <col min="6411" max="6411" width="9.140625" style="196"/>
    <col min="6412" max="6412" width="3.28515625" style="196" customWidth="1"/>
    <col min="6413" max="6656" width="9.140625" style="196"/>
    <col min="6657" max="6657" width="33.5703125" style="196" customWidth="1"/>
    <col min="6658" max="6658" width="10.85546875" style="196" customWidth="1"/>
    <col min="6659" max="6659" width="9.140625" style="196"/>
    <col min="6660" max="6660" width="2.28515625" style="196" customWidth="1"/>
    <col min="6661" max="6661" width="9.140625" style="196"/>
    <col min="6662" max="6662" width="3.7109375" style="196" customWidth="1"/>
    <col min="6663" max="6663" width="12.7109375" style="196" bestFit="1" customWidth="1"/>
    <col min="6664" max="6664" width="5.28515625" style="196" customWidth="1"/>
    <col min="6665" max="6665" width="9.140625" style="196"/>
    <col min="6666" max="6666" width="2.5703125" style="196" customWidth="1"/>
    <col min="6667" max="6667" width="9.140625" style="196"/>
    <col min="6668" max="6668" width="3.28515625" style="196" customWidth="1"/>
    <col min="6669" max="6912" width="9.140625" style="196"/>
    <col min="6913" max="6913" width="33.5703125" style="196" customWidth="1"/>
    <col min="6914" max="6914" width="10.85546875" style="196" customWidth="1"/>
    <col min="6915" max="6915" width="9.140625" style="196"/>
    <col min="6916" max="6916" width="2.28515625" style="196" customWidth="1"/>
    <col min="6917" max="6917" width="9.140625" style="196"/>
    <col min="6918" max="6918" width="3.7109375" style="196" customWidth="1"/>
    <col min="6919" max="6919" width="12.7109375" style="196" bestFit="1" customWidth="1"/>
    <col min="6920" max="6920" width="5.28515625" style="196" customWidth="1"/>
    <col min="6921" max="6921" width="9.140625" style="196"/>
    <col min="6922" max="6922" width="2.5703125" style="196" customWidth="1"/>
    <col min="6923" max="6923" width="9.140625" style="196"/>
    <col min="6924" max="6924" width="3.28515625" style="196" customWidth="1"/>
    <col min="6925" max="7168" width="9.140625" style="196"/>
    <col min="7169" max="7169" width="33.5703125" style="196" customWidth="1"/>
    <col min="7170" max="7170" width="10.85546875" style="196" customWidth="1"/>
    <col min="7171" max="7171" width="9.140625" style="196"/>
    <col min="7172" max="7172" width="2.28515625" style="196" customWidth="1"/>
    <col min="7173" max="7173" width="9.140625" style="196"/>
    <col min="7174" max="7174" width="3.7109375" style="196" customWidth="1"/>
    <col min="7175" max="7175" width="12.7109375" style="196" bestFit="1" customWidth="1"/>
    <col min="7176" max="7176" width="5.28515625" style="196" customWidth="1"/>
    <col min="7177" max="7177" width="9.140625" style="196"/>
    <col min="7178" max="7178" width="2.5703125" style="196" customWidth="1"/>
    <col min="7179" max="7179" width="9.140625" style="196"/>
    <col min="7180" max="7180" width="3.28515625" style="196" customWidth="1"/>
    <col min="7181" max="7424" width="9.140625" style="196"/>
    <col min="7425" max="7425" width="33.5703125" style="196" customWidth="1"/>
    <col min="7426" max="7426" width="10.85546875" style="196" customWidth="1"/>
    <col min="7427" max="7427" width="9.140625" style="196"/>
    <col min="7428" max="7428" width="2.28515625" style="196" customWidth="1"/>
    <col min="7429" max="7429" width="9.140625" style="196"/>
    <col min="7430" max="7430" width="3.7109375" style="196" customWidth="1"/>
    <col min="7431" max="7431" width="12.7109375" style="196" bestFit="1" customWidth="1"/>
    <col min="7432" max="7432" width="5.28515625" style="196" customWidth="1"/>
    <col min="7433" max="7433" width="9.140625" style="196"/>
    <col min="7434" max="7434" width="2.5703125" style="196" customWidth="1"/>
    <col min="7435" max="7435" width="9.140625" style="196"/>
    <col min="7436" max="7436" width="3.28515625" style="196" customWidth="1"/>
    <col min="7437" max="7680" width="9.140625" style="196"/>
    <col min="7681" max="7681" width="33.5703125" style="196" customWidth="1"/>
    <col min="7682" max="7682" width="10.85546875" style="196" customWidth="1"/>
    <col min="7683" max="7683" width="9.140625" style="196"/>
    <col min="7684" max="7684" width="2.28515625" style="196" customWidth="1"/>
    <col min="7685" max="7685" width="9.140625" style="196"/>
    <col min="7686" max="7686" width="3.7109375" style="196" customWidth="1"/>
    <col min="7687" max="7687" width="12.7109375" style="196" bestFit="1" customWidth="1"/>
    <col min="7688" max="7688" width="5.28515625" style="196" customWidth="1"/>
    <col min="7689" max="7689" width="9.140625" style="196"/>
    <col min="7690" max="7690" width="2.5703125" style="196" customWidth="1"/>
    <col min="7691" max="7691" width="9.140625" style="196"/>
    <col min="7692" max="7692" width="3.28515625" style="196" customWidth="1"/>
    <col min="7693" max="7936" width="9.140625" style="196"/>
    <col min="7937" max="7937" width="33.5703125" style="196" customWidth="1"/>
    <col min="7938" max="7938" width="10.85546875" style="196" customWidth="1"/>
    <col min="7939" max="7939" width="9.140625" style="196"/>
    <col min="7940" max="7940" width="2.28515625" style="196" customWidth="1"/>
    <col min="7941" max="7941" width="9.140625" style="196"/>
    <col min="7942" max="7942" width="3.7109375" style="196" customWidth="1"/>
    <col min="7943" max="7943" width="12.7109375" style="196" bestFit="1" customWidth="1"/>
    <col min="7944" max="7944" width="5.28515625" style="196" customWidth="1"/>
    <col min="7945" max="7945" width="9.140625" style="196"/>
    <col min="7946" max="7946" width="2.5703125" style="196" customWidth="1"/>
    <col min="7947" max="7947" width="9.140625" style="196"/>
    <col min="7948" max="7948" width="3.28515625" style="196" customWidth="1"/>
    <col min="7949" max="8192" width="9.140625" style="196"/>
    <col min="8193" max="8193" width="33.5703125" style="196" customWidth="1"/>
    <col min="8194" max="8194" width="10.85546875" style="196" customWidth="1"/>
    <col min="8195" max="8195" width="9.140625" style="196"/>
    <col min="8196" max="8196" width="2.28515625" style="196" customWidth="1"/>
    <col min="8197" max="8197" width="9.140625" style="196"/>
    <col min="8198" max="8198" width="3.7109375" style="196" customWidth="1"/>
    <col min="8199" max="8199" width="12.7109375" style="196" bestFit="1" customWidth="1"/>
    <col min="8200" max="8200" width="5.28515625" style="196" customWidth="1"/>
    <col min="8201" max="8201" width="9.140625" style="196"/>
    <col min="8202" max="8202" width="2.5703125" style="196" customWidth="1"/>
    <col min="8203" max="8203" width="9.140625" style="196"/>
    <col min="8204" max="8204" width="3.28515625" style="196" customWidth="1"/>
    <col min="8205" max="8448" width="9.140625" style="196"/>
    <col min="8449" max="8449" width="33.5703125" style="196" customWidth="1"/>
    <col min="8450" max="8450" width="10.85546875" style="196" customWidth="1"/>
    <col min="8451" max="8451" width="9.140625" style="196"/>
    <col min="8452" max="8452" width="2.28515625" style="196" customWidth="1"/>
    <col min="8453" max="8453" width="9.140625" style="196"/>
    <col min="8454" max="8454" width="3.7109375" style="196" customWidth="1"/>
    <col min="8455" max="8455" width="12.7109375" style="196" bestFit="1" customWidth="1"/>
    <col min="8456" max="8456" width="5.28515625" style="196" customWidth="1"/>
    <col min="8457" max="8457" width="9.140625" style="196"/>
    <col min="8458" max="8458" width="2.5703125" style="196" customWidth="1"/>
    <col min="8459" max="8459" width="9.140625" style="196"/>
    <col min="8460" max="8460" width="3.28515625" style="196" customWidth="1"/>
    <col min="8461" max="8704" width="9.140625" style="196"/>
    <col min="8705" max="8705" width="33.5703125" style="196" customWidth="1"/>
    <col min="8706" max="8706" width="10.85546875" style="196" customWidth="1"/>
    <col min="8707" max="8707" width="9.140625" style="196"/>
    <col min="8708" max="8708" width="2.28515625" style="196" customWidth="1"/>
    <col min="8709" max="8709" width="9.140625" style="196"/>
    <col min="8710" max="8710" width="3.7109375" style="196" customWidth="1"/>
    <col min="8711" max="8711" width="12.7109375" style="196" bestFit="1" customWidth="1"/>
    <col min="8712" max="8712" width="5.28515625" style="196" customWidth="1"/>
    <col min="8713" max="8713" width="9.140625" style="196"/>
    <col min="8714" max="8714" width="2.5703125" style="196" customWidth="1"/>
    <col min="8715" max="8715" width="9.140625" style="196"/>
    <col min="8716" max="8716" width="3.28515625" style="196" customWidth="1"/>
    <col min="8717" max="8960" width="9.140625" style="196"/>
    <col min="8961" max="8961" width="33.5703125" style="196" customWidth="1"/>
    <col min="8962" max="8962" width="10.85546875" style="196" customWidth="1"/>
    <col min="8963" max="8963" width="9.140625" style="196"/>
    <col min="8964" max="8964" width="2.28515625" style="196" customWidth="1"/>
    <col min="8965" max="8965" width="9.140625" style="196"/>
    <col min="8966" max="8966" width="3.7109375" style="196" customWidth="1"/>
    <col min="8967" max="8967" width="12.7109375" style="196" bestFit="1" customWidth="1"/>
    <col min="8968" max="8968" width="5.28515625" style="196" customWidth="1"/>
    <col min="8969" max="8969" width="9.140625" style="196"/>
    <col min="8970" max="8970" width="2.5703125" style="196" customWidth="1"/>
    <col min="8971" max="8971" width="9.140625" style="196"/>
    <col min="8972" max="8972" width="3.28515625" style="196" customWidth="1"/>
    <col min="8973" max="9216" width="9.140625" style="196"/>
    <col min="9217" max="9217" width="33.5703125" style="196" customWidth="1"/>
    <col min="9218" max="9218" width="10.85546875" style="196" customWidth="1"/>
    <col min="9219" max="9219" width="9.140625" style="196"/>
    <col min="9220" max="9220" width="2.28515625" style="196" customWidth="1"/>
    <col min="9221" max="9221" width="9.140625" style="196"/>
    <col min="9222" max="9222" width="3.7109375" style="196" customWidth="1"/>
    <col min="9223" max="9223" width="12.7109375" style="196" bestFit="1" customWidth="1"/>
    <col min="9224" max="9224" width="5.28515625" style="196" customWidth="1"/>
    <col min="9225" max="9225" width="9.140625" style="196"/>
    <col min="9226" max="9226" width="2.5703125" style="196" customWidth="1"/>
    <col min="9227" max="9227" width="9.140625" style="196"/>
    <col min="9228" max="9228" width="3.28515625" style="196" customWidth="1"/>
    <col min="9229" max="9472" width="9.140625" style="196"/>
    <col min="9473" max="9473" width="33.5703125" style="196" customWidth="1"/>
    <col min="9474" max="9474" width="10.85546875" style="196" customWidth="1"/>
    <col min="9475" max="9475" width="9.140625" style="196"/>
    <col min="9476" max="9476" width="2.28515625" style="196" customWidth="1"/>
    <col min="9477" max="9477" width="9.140625" style="196"/>
    <col min="9478" max="9478" width="3.7109375" style="196" customWidth="1"/>
    <col min="9479" max="9479" width="12.7109375" style="196" bestFit="1" customWidth="1"/>
    <col min="9480" max="9480" width="5.28515625" style="196" customWidth="1"/>
    <col min="9481" max="9481" width="9.140625" style="196"/>
    <col min="9482" max="9482" width="2.5703125" style="196" customWidth="1"/>
    <col min="9483" max="9483" width="9.140625" style="196"/>
    <col min="9484" max="9484" width="3.28515625" style="196" customWidth="1"/>
    <col min="9485" max="9728" width="9.140625" style="196"/>
    <col min="9729" max="9729" width="33.5703125" style="196" customWidth="1"/>
    <col min="9730" max="9730" width="10.85546875" style="196" customWidth="1"/>
    <col min="9731" max="9731" width="9.140625" style="196"/>
    <col min="9732" max="9732" width="2.28515625" style="196" customWidth="1"/>
    <col min="9733" max="9733" width="9.140625" style="196"/>
    <col min="9734" max="9734" width="3.7109375" style="196" customWidth="1"/>
    <col min="9735" max="9735" width="12.7109375" style="196" bestFit="1" customWidth="1"/>
    <col min="9736" max="9736" width="5.28515625" style="196" customWidth="1"/>
    <col min="9737" max="9737" width="9.140625" style="196"/>
    <col min="9738" max="9738" width="2.5703125" style="196" customWidth="1"/>
    <col min="9739" max="9739" width="9.140625" style="196"/>
    <col min="9740" max="9740" width="3.28515625" style="196" customWidth="1"/>
    <col min="9741" max="9984" width="9.140625" style="196"/>
    <col min="9985" max="9985" width="33.5703125" style="196" customWidth="1"/>
    <col min="9986" max="9986" width="10.85546875" style="196" customWidth="1"/>
    <col min="9987" max="9987" width="9.140625" style="196"/>
    <col min="9988" max="9988" width="2.28515625" style="196" customWidth="1"/>
    <col min="9989" max="9989" width="9.140625" style="196"/>
    <col min="9990" max="9990" width="3.7109375" style="196" customWidth="1"/>
    <col min="9991" max="9991" width="12.7109375" style="196" bestFit="1" customWidth="1"/>
    <col min="9992" max="9992" width="5.28515625" style="196" customWidth="1"/>
    <col min="9993" max="9993" width="9.140625" style="196"/>
    <col min="9994" max="9994" width="2.5703125" style="196" customWidth="1"/>
    <col min="9995" max="9995" width="9.140625" style="196"/>
    <col min="9996" max="9996" width="3.28515625" style="196" customWidth="1"/>
    <col min="9997" max="10240" width="9.140625" style="196"/>
    <col min="10241" max="10241" width="33.5703125" style="196" customWidth="1"/>
    <col min="10242" max="10242" width="10.85546875" style="196" customWidth="1"/>
    <col min="10243" max="10243" width="9.140625" style="196"/>
    <col min="10244" max="10244" width="2.28515625" style="196" customWidth="1"/>
    <col min="10245" max="10245" width="9.140625" style="196"/>
    <col min="10246" max="10246" width="3.7109375" style="196" customWidth="1"/>
    <col min="10247" max="10247" width="12.7109375" style="196" bestFit="1" customWidth="1"/>
    <col min="10248" max="10248" width="5.28515625" style="196" customWidth="1"/>
    <col min="10249" max="10249" width="9.140625" style="196"/>
    <col min="10250" max="10250" width="2.5703125" style="196" customWidth="1"/>
    <col min="10251" max="10251" width="9.140625" style="196"/>
    <col min="10252" max="10252" width="3.28515625" style="196" customWidth="1"/>
    <col min="10253" max="10496" width="9.140625" style="196"/>
    <col min="10497" max="10497" width="33.5703125" style="196" customWidth="1"/>
    <col min="10498" max="10498" width="10.85546875" style="196" customWidth="1"/>
    <col min="10499" max="10499" width="9.140625" style="196"/>
    <col min="10500" max="10500" width="2.28515625" style="196" customWidth="1"/>
    <col min="10501" max="10501" width="9.140625" style="196"/>
    <col min="10502" max="10502" width="3.7109375" style="196" customWidth="1"/>
    <col min="10503" max="10503" width="12.7109375" style="196" bestFit="1" customWidth="1"/>
    <col min="10504" max="10504" width="5.28515625" style="196" customWidth="1"/>
    <col min="10505" max="10505" width="9.140625" style="196"/>
    <col min="10506" max="10506" width="2.5703125" style="196" customWidth="1"/>
    <col min="10507" max="10507" width="9.140625" style="196"/>
    <col min="10508" max="10508" width="3.28515625" style="196" customWidth="1"/>
    <col min="10509" max="10752" width="9.140625" style="196"/>
    <col min="10753" max="10753" width="33.5703125" style="196" customWidth="1"/>
    <col min="10754" max="10754" width="10.85546875" style="196" customWidth="1"/>
    <col min="10755" max="10755" width="9.140625" style="196"/>
    <col min="10756" max="10756" width="2.28515625" style="196" customWidth="1"/>
    <col min="10757" max="10757" width="9.140625" style="196"/>
    <col min="10758" max="10758" width="3.7109375" style="196" customWidth="1"/>
    <col min="10759" max="10759" width="12.7109375" style="196" bestFit="1" customWidth="1"/>
    <col min="10760" max="10760" width="5.28515625" style="196" customWidth="1"/>
    <col min="10761" max="10761" width="9.140625" style="196"/>
    <col min="10762" max="10762" width="2.5703125" style="196" customWidth="1"/>
    <col min="10763" max="10763" width="9.140625" style="196"/>
    <col min="10764" max="10764" width="3.28515625" style="196" customWidth="1"/>
    <col min="10765" max="11008" width="9.140625" style="196"/>
    <col min="11009" max="11009" width="33.5703125" style="196" customWidth="1"/>
    <col min="11010" max="11010" width="10.85546875" style="196" customWidth="1"/>
    <col min="11011" max="11011" width="9.140625" style="196"/>
    <col min="11012" max="11012" width="2.28515625" style="196" customWidth="1"/>
    <col min="11013" max="11013" width="9.140625" style="196"/>
    <col min="11014" max="11014" width="3.7109375" style="196" customWidth="1"/>
    <col min="11015" max="11015" width="12.7109375" style="196" bestFit="1" customWidth="1"/>
    <col min="11016" max="11016" width="5.28515625" style="196" customWidth="1"/>
    <col min="11017" max="11017" width="9.140625" style="196"/>
    <col min="11018" max="11018" width="2.5703125" style="196" customWidth="1"/>
    <col min="11019" max="11019" width="9.140625" style="196"/>
    <col min="11020" max="11020" width="3.28515625" style="196" customWidth="1"/>
    <col min="11021" max="11264" width="9.140625" style="196"/>
    <col min="11265" max="11265" width="33.5703125" style="196" customWidth="1"/>
    <col min="11266" max="11266" width="10.85546875" style="196" customWidth="1"/>
    <col min="11267" max="11267" width="9.140625" style="196"/>
    <col min="11268" max="11268" width="2.28515625" style="196" customWidth="1"/>
    <col min="11269" max="11269" width="9.140625" style="196"/>
    <col min="11270" max="11270" width="3.7109375" style="196" customWidth="1"/>
    <col min="11271" max="11271" width="12.7109375" style="196" bestFit="1" customWidth="1"/>
    <col min="11272" max="11272" width="5.28515625" style="196" customWidth="1"/>
    <col min="11273" max="11273" width="9.140625" style="196"/>
    <col min="11274" max="11274" width="2.5703125" style="196" customWidth="1"/>
    <col min="11275" max="11275" width="9.140625" style="196"/>
    <col min="11276" max="11276" width="3.28515625" style="196" customWidth="1"/>
    <col min="11277" max="11520" width="9.140625" style="196"/>
    <col min="11521" max="11521" width="33.5703125" style="196" customWidth="1"/>
    <col min="11522" max="11522" width="10.85546875" style="196" customWidth="1"/>
    <col min="11523" max="11523" width="9.140625" style="196"/>
    <col min="11524" max="11524" width="2.28515625" style="196" customWidth="1"/>
    <col min="11525" max="11525" width="9.140625" style="196"/>
    <col min="11526" max="11526" width="3.7109375" style="196" customWidth="1"/>
    <col min="11527" max="11527" width="12.7109375" style="196" bestFit="1" customWidth="1"/>
    <col min="11528" max="11528" width="5.28515625" style="196" customWidth="1"/>
    <col min="11529" max="11529" width="9.140625" style="196"/>
    <col min="11530" max="11530" width="2.5703125" style="196" customWidth="1"/>
    <col min="11531" max="11531" width="9.140625" style="196"/>
    <col min="11532" max="11532" width="3.28515625" style="196" customWidth="1"/>
    <col min="11533" max="11776" width="9.140625" style="196"/>
    <col min="11777" max="11777" width="33.5703125" style="196" customWidth="1"/>
    <col min="11778" max="11778" width="10.85546875" style="196" customWidth="1"/>
    <col min="11779" max="11779" width="9.140625" style="196"/>
    <col min="11780" max="11780" width="2.28515625" style="196" customWidth="1"/>
    <col min="11781" max="11781" width="9.140625" style="196"/>
    <col min="11782" max="11782" width="3.7109375" style="196" customWidth="1"/>
    <col min="11783" max="11783" width="12.7109375" style="196" bestFit="1" customWidth="1"/>
    <col min="11784" max="11784" width="5.28515625" style="196" customWidth="1"/>
    <col min="11785" max="11785" width="9.140625" style="196"/>
    <col min="11786" max="11786" width="2.5703125" style="196" customWidth="1"/>
    <col min="11787" max="11787" width="9.140625" style="196"/>
    <col min="11788" max="11788" width="3.28515625" style="196" customWidth="1"/>
    <col min="11789" max="12032" width="9.140625" style="196"/>
    <col min="12033" max="12033" width="33.5703125" style="196" customWidth="1"/>
    <col min="12034" max="12034" width="10.85546875" style="196" customWidth="1"/>
    <col min="12035" max="12035" width="9.140625" style="196"/>
    <col min="12036" max="12036" width="2.28515625" style="196" customWidth="1"/>
    <col min="12037" max="12037" width="9.140625" style="196"/>
    <col min="12038" max="12038" width="3.7109375" style="196" customWidth="1"/>
    <col min="12039" max="12039" width="12.7109375" style="196" bestFit="1" customWidth="1"/>
    <col min="12040" max="12040" width="5.28515625" style="196" customWidth="1"/>
    <col min="12041" max="12041" width="9.140625" style="196"/>
    <col min="12042" max="12042" width="2.5703125" style="196" customWidth="1"/>
    <col min="12043" max="12043" width="9.140625" style="196"/>
    <col min="12044" max="12044" width="3.28515625" style="196" customWidth="1"/>
    <col min="12045" max="12288" width="9.140625" style="196"/>
    <col min="12289" max="12289" width="33.5703125" style="196" customWidth="1"/>
    <col min="12290" max="12290" width="10.85546875" style="196" customWidth="1"/>
    <col min="12291" max="12291" width="9.140625" style="196"/>
    <col min="12292" max="12292" width="2.28515625" style="196" customWidth="1"/>
    <col min="12293" max="12293" width="9.140625" style="196"/>
    <col min="12294" max="12294" width="3.7109375" style="196" customWidth="1"/>
    <col min="12295" max="12295" width="12.7109375" style="196" bestFit="1" customWidth="1"/>
    <col min="12296" max="12296" width="5.28515625" style="196" customWidth="1"/>
    <col min="12297" max="12297" width="9.140625" style="196"/>
    <col min="12298" max="12298" width="2.5703125" style="196" customWidth="1"/>
    <col min="12299" max="12299" width="9.140625" style="196"/>
    <col min="12300" max="12300" width="3.28515625" style="196" customWidth="1"/>
    <col min="12301" max="12544" width="9.140625" style="196"/>
    <col min="12545" max="12545" width="33.5703125" style="196" customWidth="1"/>
    <col min="12546" max="12546" width="10.85546875" style="196" customWidth="1"/>
    <col min="12547" max="12547" width="9.140625" style="196"/>
    <col min="12548" max="12548" width="2.28515625" style="196" customWidth="1"/>
    <col min="12549" max="12549" width="9.140625" style="196"/>
    <col min="12550" max="12550" width="3.7109375" style="196" customWidth="1"/>
    <col min="12551" max="12551" width="12.7109375" style="196" bestFit="1" customWidth="1"/>
    <col min="12552" max="12552" width="5.28515625" style="196" customWidth="1"/>
    <col min="12553" max="12553" width="9.140625" style="196"/>
    <col min="12554" max="12554" width="2.5703125" style="196" customWidth="1"/>
    <col min="12555" max="12555" width="9.140625" style="196"/>
    <col min="12556" max="12556" width="3.28515625" style="196" customWidth="1"/>
    <col min="12557" max="12800" width="9.140625" style="196"/>
    <col min="12801" max="12801" width="33.5703125" style="196" customWidth="1"/>
    <col min="12802" max="12802" width="10.85546875" style="196" customWidth="1"/>
    <col min="12803" max="12803" width="9.140625" style="196"/>
    <col min="12804" max="12804" width="2.28515625" style="196" customWidth="1"/>
    <col min="12805" max="12805" width="9.140625" style="196"/>
    <col min="12806" max="12806" width="3.7109375" style="196" customWidth="1"/>
    <col min="12807" max="12807" width="12.7109375" style="196" bestFit="1" customWidth="1"/>
    <col min="12808" max="12808" width="5.28515625" style="196" customWidth="1"/>
    <col min="12809" max="12809" width="9.140625" style="196"/>
    <col min="12810" max="12810" width="2.5703125" style="196" customWidth="1"/>
    <col min="12811" max="12811" width="9.140625" style="196"/>
    <col min="12812" max="12812" width="3.28515625" style="196" customWidth="1"/>
    <col min="12813" max="13056" width="9.140625" style="196"/>
    <col min="13057" max="13057" width="33.5703125" style="196" customWidth="1"/>
    <col min="13058" max="13058" width="10.85546875" style="196" customWidth="1"/>
    <col min="13059" max="13059" width="9.140625" style="196"/>
    <col min="13060" max="13060" width="2.28515625" style="196" customWidth="1"/>
    <col min="13061" max="13061" width="9.140625" style="196"/>
    <col min="13062" max="13062" width="3.7109375" style="196" customWidth="1"/>
    <col min="13063" max="13063" width="12.7109375" style="196" bestFit="1" customWidth="1"/>
    <col min="13064" max="13064" width="5.28515625" style="196" customWidth="1"/>
    <col min="13065" max="13065" width="9.140625" style="196"/>
    <col min="13066" max="13066" width="2.5703125" style="196" customWidth="1"/>
    <col min="13067" max="13067" width="9.140625" style="196"/>
    <col min="13068" max="13068" width="3.28515625" style="196" customWidth="1"/>
    <col min="13069" max="13312" width="9.140625" style="196"/>
    <col min="13313" max="13313" width="33.5703125" style="196" customWidth="1"/>
    <col min="13314" max="13314" width="10.85546875" style="196" customWidth="1"/>
    <col min="13315" max="13315" width="9.140625" style="196"/>
    <col min="13316" max="13316" width="2.28515625" style="196" customWidth="1"/>
    <col min="13317" max="13317" width="9.140625" style="196"/>
    <col min="13318" max="13318" width="3.7109375" style="196" customWidth="1"/>
    <col min="13319" max="13319" width="12.7109375" style="196" bestFit="1" customWidth="1"/>
    <col min="13320" max="13320" width="5.28515625" style="196" customWidth="1"/>
    <col min="13321" max="13321" width="9.140625" style="196"/>
    <col min="13322" max="13322" width="2.5703125" style="196" customWidth="1"/>
    <col min="13323" max="13323" width="9.140625" style="196"/>
    <col min="13324" max="13324" width="3.28515625" style="196" customWidth="1"/>
    <col min="13325" max="13568" width="9.140625" style="196"/>
    <col min="13569" max="13569" width="33.5703125" style="196" customWidth="1"/>
    <col min="13570" max="13570" width="10.85546875" style="196" customWidth="1"/>
    <col min="13571" max="13571" width="9.140625" style="196"/>
    <col min="13572" max="13572" width="2.28515625" style="196" customWidth="1"/>
    <col min="13573" max="13573" width="9.140625" style="196"/>
    <col min="13574" max="13574" width="3.7109375" style="196" customWidth="1"/>
    <col min="13575" max="13575" width="12.7109375" style="196" bestFit="1" customWidth="1"/>
    <col min="13576" max="13576" width="5.28515625" style="196" customWidth="1"/>
    <col min="13577" max="13577" width="9.140625" style="196"/>
    <col min="13578" max="13578" width="2.5703125" style="196" customWidth="1"/>
    <col min="13579" max="13579" width="9.140625" style="196"/>
    <col min="13580" max="13580" width="3.28515625" style="196" customWidth="1"/>
    <col min="13581" max="13824" width="9.140625" style="196"/>
    <col min="13825" max="13825" width="33.5703125" style="196" customWidth="1"/>
    <col min="13826" max="13826" width="10.85546875" style="196" customWidth="1"/>
    <col min="13827" max="13827" width="9.140625" style="196"/>
    <col min="13828" max="13828" width="2.28515625" style="196" customWidth="1"/>
    <col min="13829" max="13829" width="9.140625" style="196"/>
    <col min="13830" max="13830" width="3.7109375" style="196" customWidth="1"/>
    <col min="13831" max="13831" width="12.7109375" style="196" bestFit="1" customWidth="1"/>
    <col min="13832" max="13832" width="5.28515625" style="196" customWidth="1"/>
    <col min="13833" max="13833" width="9.140625" style="196"/>
    <col min="13834" max="13834" width="2.5703125" style="196" customWidth="1"/>
    <col min="13835" max="13835" width="9.140625" style="196"/>
    <col min="13836" max="13836" width="3.28515625" style="196" customWidth="1"/>
    <col min="13837" max="14080" width="9.140625" style="196"/>
    <col min="14081" max="14081" width="33.5703125" style="196" customWidth="1"/>
    <col min="14082" max="14082" width="10.85546875" style="196" customWidth="1"/>
    <col min="14083" max="14083" width="9.140625" style="196"/>
    <col min="14084" max="14084" width="2.28515625" style="196" customWidth="1"/>
    <col min="14085" max="14085" width="9.140625" style="196"/>
    <col min="14086" max="14086" width="3.7109375" style="196" customWidth="1"/>
    <col min="14087" max="14087" width="12.7109375" style="196" bestFit="1" customWidth="1"/>
    <col min="14088" max="14088" width="5.28515625" style="196" customWidth="1"/>
    <col min="14089" max="14089" width="9.140625" style="196"/>
    <col min="14090" max="14090" width="2.5703125" style="196" customWidth="1"/>
    <col min="14091" max="14091" width="9.140625" style="196"/>
    <col min="14092" max="14092" width="3.28515625" style="196" customWidth="1"/>
    <col min="14093" max="14336" width="9.140625" style="196"/>
    <col min="14337" max="14337" width="33.5703125" style="196" customWidth="1"/>
    <col min="14338" max="14338" width="10.85546875" style="196" customWidth="1"/>
    <col min="14339" max="14339" width="9.140625" style="196"/>
    <col min="14340" max="14340" width="2.28515625" style="196" customWidth="1"/>
    <col min="14341" max="14341" width="9.140625" style="196"/>
    <col min="14342" max="14342" width="3.7109375" style="196" customWidth="1"/>
    <col min="14343" max="14343" width="12.7109375" style="196" bestFit="1" customWidth="1"/>
    <col min="14344" max="14344" width="5.28515625" style="196" customWidth="1"/>
    <col min="14345" max="14345" width="9.140625" style="196"/>
    <col min="14346" max="14346" width="2.5703125" style="196" customWidth="1"/>
    <col min="14347" max="14347" width="9.140625" style="196"/>
    <col min="14348" max="14348" width="3.28515625" style="196" customWidth="1"/>
    <col min="14349" max="14592" width="9.140625" style="196"/>
    <col min="14593" max="14593" width="33.5703125" style="196" customWidth="1"/>
    <col min="14594" max="14594" width="10.85546875" style="196" customWidth="1"/>
    <col min="14595" max="14595" width="9.140625" style="196"/>
    <col min="14596" max="14596" width="2.28515625" style="196" customWidth="1"/>
    <col min="14597" max="14597" width="9.140625" style="196"/>
    <col min="14598" max="14598" width="3.7109375" style="196" customWidth="1"/>
    <col min="14599" max="14599" width="12.7109375" style="196" bestFit="1" customWidth="1"/>
    <col min="14600" max="14600" width="5.28515625" style="196" customWidth="1"/>
    <col min="14601" max="14601" width="9.140625" style="196"/>
    <col min="14602" max="14602" width="2.5703125" style="196" customWidth="1"/>
    <col min="14603" max="14603" width="9.140625" style="196"/>
    <col min="14604" max="14604" width="3.28515625" style="196" customWidth="1"/>
    <col min="14605" max="14848" width="9.140625" style="196"/>
    <col min="14849" max="14849" width="33.5703125" style="196" customWidth="1"/>
    <col min="14850" max="14850" width="10.85546875" style="196" customWidth="1"/>
    <col min="14851" max="14851" width="9.140625" style="196"/>
    <col min="14852" max="14852" width="2.28515625" style="196" customWidth="1"/>
    <col min="14853" max="14853" width="9.140625" style="196"/>
    <col min="14854" max="14854" width="3.7109375" style="196" customWidth="1"/>
    <col min="14855" max="14855" width="12.7109375" style="196" bestFit="1" customWidth="1"/>
    <col min="14856" max="14856" width="5.28515625" style="196" customWidth="1"/>
    <col min="14857" max="14857" width="9.140625" style="196"/>
    <col min="14858" max="14858" width="2.5703125" style="196" customWidth="1"/>
    <col min="14859" max="14859" width="9.140625" style="196"/>
    <col min="14860" max="14860" width="3.28515625" style="196" customWidth="1"/>
    <col min="14861" max="15104" width="9.140625" style="196"/>
    <col min="15105" max="15105" width="33.5703125" style="196" customWidth="1"/>
    <col min="15106" max="15106" width="10.85546875" style="196" customWidth="1"/>
    <col min="15107" max="15107" width="9.140625" style="196"/>
    <col min="15108" max="15108" width="2.28515625" style="196" customWidth="1"/>
    <col min="15109" max="15109" width="9.140625" style="196"/>
    <col min="15110" max="15110" width="3.7109375" style="196" customWidth="1"/>
    <col min="15111" max="15111" width="12.7109375" style="196" bestFit="1" customWidth="1"/>
    <col min="15112" max="15112" width="5.28515625" style="196" customWidth="1"/>
    <col min="15113" max="15113" width="9.140625" style="196"/>
    <col min="15114" max="15114" width="2.5703125" style="196" customWidth="1"/>
    <col min="15115" max="15115" width="9.140625" style="196"/>
    <col min="15116" max="15116" width="3.28515625" style="196" customWidth="1"/>
    <col min="15117" max="15360" width="9.140625" style="196"/>
    <col min="15361" max="15361" width="33.5703125" style="196" customWidth="1"/>
    <col min="15362" max="15362" width="10.85546875" style="196" customWidth="1"/>
    <col min="15363" max="15363" width="9.140625" style="196"/>
    <col min="15364" max="15364" width="2.28515625" style="196" customWidth="1"/>
    <col min="15365" max="15365" width="9.140625" style="196"/>
    <col min="15366" max="15366" width="3.7109375" style="196" customWidth="1"/>
    <col min="15367" max="15367" width="12.7109375" style="196" bestFit="1" customWidth="1"/>
    <col min="15368" max="15368" width="5.28515625" style="196" customWidth="1"/>
    <col min="15369" max="15369" width="9.140625" style="196"/>
    <col min="15370" max="15370" width="2.5703125" style="196" customWidth="1"/>
    <col min="15371" max="15371" width="9.140625" style="196"/>
    <col min="15372" max="15372" width="3.28515625" style="196" customWidth="1"/>
    <col min="15373" max="15616" width="9.140625" style="196"/>
    <col min="15617" max="15617" width="33.5703125" style="196" customWidth="1"/>
    <col min="15618" max="15618" width="10.85546875" style="196" customWidth="1"/>
    <col min="15619" max="15619" width="9.140625" style="196"/>
    <col min="15620" max="15620" width="2.28515625" style="196" customWidth="1"/>
    <col min="15621" max="15621" width="9.140625" style="196"/>
    <col min="15622" max="15622" width="3.7109375" style="196" customWidth="1"/>
    <col min="15623" max="15623" width="12.7109375" style="196" bestFit="1" customWidth="1"/>
    <col min="15624" max="15624" width="5.28515625" style="196" customWidth="1"/>
    <col min="15625" max="15625" width="9.140625" style="196"/>
    <col min="15626" max="15626" width="2.5703125" style="196" customWidth="1"/>
    <col min="15627" max="15627" width="9.140625" style="196"/>
    <col min="15628" max="15628" width="3.28515625" style="196" customWidth="1"/>
    <col min="15629" max="15872" width="9.140625" style="196"/>
    <col min="15873" max="15873" width="33.5703125" style="196" customWidth="1"/>
    <col min="15874" max="15874" width="10.85546875" style="196" customWidth="1"/>
    <col min="15875" max="15875" width="9.140625" style="196"/>
    <col min="15876" max="15876" width="2.28515625" style="196" customWidth="1"/>
    <col min="15877" max="15877" width="9.140625" style="196"/>
    <col min="15878" max="15878" width="3.7109375" style="196" customWidth="1"/>
    <col min="15879" max="15879" width="12.7109375" style="196" bestFit="1" customWidth="1"/>
    <col min="15880" max="15880" width="5.28515625" style="196" customWidth="1"/>
    <col min="15881" max="15881" width="9.140625" style="196"/>
    <col min="15882" max="15882" width="2.5703125" style="196" customWidth="1"/>
    <col min="15883" max="15883" width="9.140625" style="196"/>
    <col min="15884" max="15884" width="3.28515625" style="196" customWidth="1"/>
    <col min="15885" max="16128" width="9.140625" style="196"/>
    <col min="16129" max="16129" width="33.5703125" style="196" customWidth="1"/>
    <col min="16130" max="16130" width="10.85546875" style="196" customWidth="1"/>
    <col min="16131" max="16131" width="9.140625" style="196"/>
    <col min="16132" max="16132" width="2.28515625" style="196" customWidth="1"/>
    <col min="16133" max="16133" width="9.140625" style="196"/>
    <col min="16134" max="16134" width="3.7109375" style="196" customWidth="1"/>
    <col min="16135" max="16135" width="12.7109375" style="196" bestFit="1" customWidth="1"/>
    <col min="16136" max="16136" width="5.28515625" style="196" customWidth="1"/>
    <col min="16137" max="16137" width="9.140625" style="196"/>
    <col min="16138" max="16138" width="2.5703125" style="196" customWidth="1"/>
    <col min="16139" max="16139" width="9.140625" style="196"/>
    <col min="16140" max="16140" width="3.28515625" style="196" customWidth="1"/>
    <col min="16141" max="16384" width="9.140625" style="196"/>
  </cols>
  <sheetData>
    <row r="1" spans="1:13" x14ac:dyDescent="0.2">
      <c r="A1" s="192" t="s">
        <v>414</v>
      </c>
      <c r="B1" s="192" t="s">
        <v>415</v>
      </c>
      <c r="C1" s="193"/>
      <c r="D1" s="193"/>
      <c r="E1" s="194"/>
      <c r="F1" s="193"/>
      <c r="G1" s="194"/>
      <c r="H1" s="193"/>
      <c r="I1" s="193"/>
      <c r="J1" s="193"/>
      <c r="K1" s="193"/>
      <c r="L1" s="193"/>
      <c r="M1" s="195"/>
    </row>
    <row r="2" spans="1:13" x14ac:dyDescent="0.2">
      <c r="A2" s="193"/>
      <c r="B2" s="193"/>
      <c r="C2" s="194"/>
      <c r="D2" s="193"/>
      <c r="E2" s="193"/>
      <c r="F2" s="193"/>
      <c r="G2" s="193"/>
      <c r="H2" s="193"/>
      <c r="I2" s="193"/>
      <c r="J2" s="193"/>
      <c r="K2" s="193"/>
      <c r="L2" s="193"/>
      <c r="M2" s="193"/>
    </row>
    <row r="3" spans="1:13" ht="15" customHeight="1" x14ac:dyDescent="0.2">
      <c r="A3" s="254" t="s">
        <v>416</v>
      </c>
      <c r="B3" s="254"/>
      <c r="C3" s="254"/>
      <c r="D3" s="254"/>
      <c r="E3" s="254"/>
      <c r="F3" s="254"/>
      <c r="G3" s="254"/>
      <c r="H3" s="254"/>
      <c r="I3" s="254"/>
      <c r="J3" s="254"/>
      <c r="K3" s="254"/>
      <c r="L3" s="254"/>
      <c r="M3" s="254"/>
    </row>
    <row r="4" spans="1:13" x14ac:dyDescent="0.2">
      <c r="A4" s="197"/>
      <c r="B4" s="198"/>
      <c r="C4" s="198"/>
      <c r="D4" s="198"/>
      <c r="E4" s="198"/>
      <c r="F4" s="198"/>
      <c r="G4" s="198"/>
      <c r="H4" s="198"/>
      <c r="I4" s="198"/>
      <c r="J4" s="198"/>
      <c r="K4" s="198"/>
      <c r="L4" s="198"/>
      <c r="M4" s="198"/>
    </row>
    <row r="5" spans="1:13" x14ac:dyDescent="0.2">
      <c r="A5" s="199"/>
      <c r="B5" s="193"/>
      <c r="C5" s="193"/>
      <c r="D5" s="193"/>
      <c r="E5" s="193"/>
      <c r="F5" s="193"/>
      <c r="G5" s="193"/>
      <c r="H5" s="193"/>
      <c r="I5" s="193"/>
      <c r="J5" s="193"/>
      <c r="K5" s="193"/>
      <c r="L5" s="193"/>
      <c r="M5" s="193"/>
    </row>
    <row r="6" spans="1:13" x14ac:dyDescent="0.2">
      <c r="A6" s="200"/>
      <c r="B6" s="200"/>
      <c r="C6" s="201" t="s">
        <v>417</v>
      </c>
      <c r="D6" s="201"/>
      <c r="E6" s="201"/>
      <c r="F6" s="201"/>
      <c r="G6" s="201"/>
      <c r="H6" s="202"/>
      <c r="I6" s="203" t="s">
        <v>418</v>
      </c>
      <c r="J6" s="203"/>
      <c r="K6" s="203"/>
      <c r="L6" s="203"/>
      <c r="M6" s="203"/>
    </row>
    <row r="7" spans="1:13" x14ac:dyDescent="0.2">
      <c r="A7" s="204"/>
      <c r="B7" s="204"/>
      <c r="C7" s="205" t="s">
        <v>419</v>
      </c>
      <c r="D7" s="205"/>
      <c r="E7" s="205" t="s">
        <v>420</v>
      </c>
      <c r="F7" s="205"/>
      <c r="G7" s="204" t="s">
        <v>421</v>
      </c>
      <c r="H7" s="205"/>
      <c r="I7" s="206" t="s">
        <v>419</v>
      </c>
      <c r="J7" s="206"/>
      <c r="K7" s="206" t="s">
        <v>420</v>
      </c>
      <c r="L7" s="206"/>
      <c r="M7" s="207" t="s">
        <v>422</v>
      </c>
    </row>
    <row r="8" spans="1:13" ht="21.75" customHeight="1" x14ac:dyDescent="0.2">
      <c r="A8" s="204"/>
      <c r="B8" s="204"/>
      <c r="C8" s="208"/>
      <c r="D8" s="208"/>
      <c r="E8" s="209" t="s">
        <v>423</v>
      </c>
      <c r="F8" s="208"/>
      <c r="G8" s="209" t="s">
        <v>424</v>
      </c>
      <c r="H8" s="204"/>
      <c r="I8" s="208"/>
      <c r="J8" s="208"/>
      <c r="K8" s="208"/>
      <c r="L8" s="208"/>
      <c r="M8" s="208"/>
    </row>
    <row r="9" spans="1:13" x14ac:dyDescent="0.2">
      <c r="A9" s="202"/>
      <c r="B9" s="202"/>
      <c r="C9" s="205"/>
      <c r="D9" s="205"/>
      <c r="E9" s="205"/>
      <c r="F9" s="205"/>
      <c r="G9" s="205"/>
      <c r="H9" s="193"/>
      <c r="I9" s="193"/>
      <c r="J9" s="193"/>
      <c r="K9" s="193"/>
      <c r="L9" s="193"/>
      <c r="M9" s="193"/>
    </row>
    <row r="10" spans="1:13" x14ac:dyDescent="0.2">
      <c r="A10" s="210" t="s">
        <v>425</v>
      </c>
      <c r="B10" s="211"/>
      <c r="C10" s="205"/>
      <c r="D10" s="205"/>
      <c r="E10" s="205"/>
      <c r="F10" s="205"/>
      <c r="G10" s="205"/>
      <c r="H10" s="193"/>
      <c r="I10" s="193"/>
      <c r="J10" s="193"/>
      <c r="K10" s="193"/>
      <c r="L10" s="193"/>
      <c r="M10" s="193"/>
    </row>
    <row r="11" spans="1:13" x14ac:dyDescent="0.2">
      <c r="A11" s="202"/>
      <c r="B11" s="202"/>
      <c r="C11" s="212"/>
      <c r="D11" s="212"/>
      <c r="E11" s="213"/>
      <c r="F11" s="212"/>
      <c r="G11" s="213"/>
      <c r="H11" s="193"/>
      <c r="I11" s="193"/>
      <c r="J11" s="193"/>
      <c r="K11" s="193"/>
      <c r="L11" s="193"/>
      <c r="M11" s="193"/>
    </row>
    <row r="12" spans="1:13" x14ac:dyDescent="0.2">
      <c r="A12" s="202" t="s">
        <v>426</v>
      </c>
      <c r="B12" s="202"/>
      <c r="C12" s="205">
        <v>5867770</v>
      </c>
      <c r="D12" s="205"/>
      <c r="E12" s="205">
        <v>27498</v>
      </c>
      <c r="F12" s="205"/>
      <c r="G12" s="205">
        <v>4149973</v>
      </c>
      <c r="H12" s="205"/>
      <c r="I12" s="214">
        <v>100</v>
      </c>
      <c r="J12" s="214"/>
      <c r="K12" s="214">
        <v>100</v>
      </c>
      <c r="L12" s="214"/>
      <c r="M12" s="214">
        <v>100</v>
      </c>
    </row>
    <row r="13" spans="1:13" x14ac:dyDescent="0.2">
      <c r="A13" s="202" t="s">
        <v>427</v>
      </c>
      <c r="B13" s="202"/>
      <c r="C13" s="215">
        <v>1409950</v>
      </c>
      <c r="D13" s="205"/>
      <c r="E13" s="205">
        <v>22663</v>
      </c>
      <c r="F13" s="205"/>
      <c r="G13" s="205">
        <v>3845465</v>
      </c>
      <c r="H13" s="205"/>
      <c r="I13" s="214">
        <v>24</v>
      </c>
      <c r="J13" s="214"/>
      <c r="K13" s="214">
        <v>82.4</v>
      </c>
      <c r="L13" s="214"/>
      <c r="M13" s="214">
        <v>92.7</v>
      </c>
    </row>
    <row r="14" spans="1:13" x14ac:dyDescent="0.2">
      <c r="A14" s="202"/>
      <c r="B14" s="202"/>
      <c r="C14" s="212"/>
      <c r="D14" s="205"/>
      <c r="E14" s="205"/>
      <c r="F14" s="205"/>
      <c r="G14" s="205"/>
      <c r="H14" s="205"/>
      <c r="I14" s="214"/>
      <c r="J14" s="214"/>
      <c r="K14" s="214"/>
      <c r="L14" s="214"/>
      <c r="M14" s="214"/>
    </row>
    <row r="15" spans="1:13" x14ac:dyDescent="0.2">
      <c r="A15" s="202" t="s">
        <v>428</v>
      </c>
      <c r="B15" s="202"/>
      <c r="C15" s="205">
        <v>3244665</v>
      </c>
      <c r="D15" s="205"/>
      <c r="E15" s="205">
        <v>3524</v>
      </c>
      <c r="F15" s="205"/>
      <c r="G15" s="205">
        <v>119994</v>
      </c>
      <c r="H15" s="205"/>
      <c r="I15" s="214">
        <v>55.3</v>
      </c>
      <c r="J15" s="214"/>
      <c r="K15" s="214">
        <v>12.8</v>
      </c>
      <c r="L15" s="214"/>
      <c r="M15" s="214">
        <v>2.9</v>
      </c>
    </row>
    <row r="16" spans="1:13" x14ac:dyDescent="0.2">
      <c r="A16" s="202" t="s">
        <v>429</v>
      </c>
      <c r="B16" s="202"/>
      <c r="C16" s="205">
        <v>1213155</v>
      </c>
      <c r="D16" s="205"/>
      <c r="E16" s="205">
        <v>1311</v>
      </c>
      <c r="F16" s="205"/>
      <c r="G16" s="205">
        <v>184514</v>
      </c>
      <c r="H16" s="205"/>
      <c r="I16" s="214">
        <v>20.7</v>
      </c>
      <c r="J16" s="214"/>
      <c r="K16" s="216">
        <v>4.8</v>
      </c>
      <c r="L16" s="214"/>
      <c r="M16" s="214">
        <v>4.4000000000000004</v>
      </c>
    </row>
    <row r="17" spans="1:13" x14ac:dyDescent="0.2">
      <c r="A17" s="217" t="s">
        <v>430</v>
      </c>
      <c r="B17" s="202"/>
      <c r="C17" s="205">
        <v>143135</v>
      </c>
      <c r="D17" s="205"/>
      <c r="E17" s="205">
        <v>319</v>
      </c>
      <c r="F17" s="205"/>
      <c r="G17" s="205">
        <v>26599</v>
      </c>
      <c r="H17" s="205"/>
      <c r="I17" s="214">
        <v>2.4</v>
      </c>
      <c r="J17" s="214"/>
      <c r="K17" s="214">
        <v>1.2</v>
      </c>
      <c r="L17" s="214"/>
      <c r="M17" s="214">
        <v>0.6</v>
      </c>
    </row>
    <row r="18" spans="1:13" x14ac:dyDescent="0.2">
      <c r="A18" s="202" t="s">
        <v>431</v>
      </c>
      <c r="B18" s="202"/>
      <c r="C18" s="205">
        <v>751210</v>
      </c>
      <c r="D18" s="205"/>
      <c r="E18" s="205">
        <v>2115</v>
      </c>
      <c r="F18" s="205"/>
      <c r="G18" s="205">
        <v>334499</v>
      </c>
      <c r="H18" s="205"/>
      <c r="I18" s="214">
        <v>12.8</v>
      </c>
      <c r="J18" s="214"/>
      <c r="K18" s="214">
        <v>7.7</v>
      </c>
      <c r="L18" s="214"/>
      <c r="M18" s="214">
        <v>8.1</v>
      </c>
    </row>
    <row r="19" spans="1:13" x14ac:dyDescent="0.2">
      <c r="A19" s="202" t="s">
        <v>432</v>
      </c>
      <c r="B19" s="202"/>
      <c r="C19" s="205">
        <v>261045</v>
      </c>
      <c r="D19" s="205"/>
      <c r="E19" s="205">
        <v>1772</v>
      </c>
      <c r="F19" s="205"/>
      <c r="G19" s="205">
        <v>233915</v>
      </c>
      <c r="H19" s="205"/>
      <c r="I19" s="214">
        <v>4.4000000000000004</v>
      </c>
      <c r="J19" s="214"/>
      <c r="K19" s="214">
        <v>6.4</v>
      </c>
      <c r="L19" s="214"/>
      <c r="M19" s="214">
        <v>5.6</v>
      </c>
    </row>
    <row r="20" spans="1:13" x14ac:dyDescent="0.2">
      <c r="A20" s="202" t="s">
        <v>433</v>
      </c>
      <c r="B20" s="202"/>
      <c r="C20" s="205">
        <v>138315</v>
      </c>
      <c r="D20" s="205"/>
      <c r="E20" s="205">
        <v>1898</v>
      </c>
      <c r="F20" s="205"/>
      <c r="G20" s="205">
        <v>266098</v>
      </c>
      <c r="H20" s="205"/>
      <c r="I20" s="214">
        <v>2.4</v>
      </c>
      <c r="J20" s="218"/>
      <c r="K20" s="214">
        <v>6.9</v>
      </c>
      <c r="L20" s="214"/>
      <c r="M20" s="214">
        <v>6.4</v>
      </c>
    </row>
    <row r="21" spans="1:13" x14ac:dyDescent="0.2">
      <c r="A21" s="202" t="s">
        <v>434</v>
      </c>
      <c r="B21" s="202"/>
      <c r="C21" s="205">
        <v>72975</v>
      </c>
      <c r="D21" s="205"/>
      <c r="E21" s="205">
        <v>2219</v>
      </c>
      <c r="F21" s="205"/>
      <c r="G21" s="205">
        <v>363065</v>
      </c>
      <c r="H21" s="205"/>
      <c r="I21" s="214">
        <v>1.2</v>
      </c>
      <c r="J21" s="218"/>
      <c r="K21" s="214">
        <v>8.1</v>
      </c>
      <c r="L21" s="214"/>
      <c r="M21" s="214">
        <v>8.6999999999999993</v>
      </c>
    </row>
    <row r="22" spans="1:13" x14ac:dyDescent="0.2">
      <c r="A22" s="202" t="s">
        <v>435</v>
      </c>
      <c r="B22" s="202"/>
      <c r="C22" s="205">
        <v>23530</v>
      </c>
      <c r="D22" s="205"/>
      <c r="E22" s="205">
        <v>1623</v>
      </c>
      <c r="F22" s="205"/>
      <c r="G22" s="205">
        <v>260229</v>
      </c>
      <c r="H22" s="205"/>
      <c r="I22" s="214">
        <v>0.4</v>
      </c>
      <c r="J22" s="218"/>
      <c r="K22" s="214">
        <v>5.9</v>
      </c>
      <c r="L22" s="214"/>
      <c r="M22" s="214">
        <v>6.3</v>
      </c>
    </row>
    <row r="23" spans="1:13" x14ac:dyDescent="0.2">
      <c r="A23" s="202" t="s">
        <v>436</v>
      </c>
      <c r="B23" s="202"/>
      <c r="C23" s="205">
        <v>10000</v>
      </c>
      <c r="D23" s="205"/>
      <c r="E23" s="205">
        <v>1390</v>
      </c>
      <c r="F23" s="205"/>
      <c r="G23" s="205">
        <v>289991</v>
      </c>
      <c r="H23" s="205"/>
      <c r="I23" s="214">
        <v>0.2</v>
      </c>
      <c r="J23" s="218"/>
      <c r="K23" s="214">
        <v>5.0999999999999996</v>
      </c>
      <c r="L23" s="214"/>
      <c r="M23" s="214">
        <v>7</v>
      </c>
    </row>
    <row r="24" spans="1:13" x14ac:dyDescent="0.2">
      <c r="A24" s="202" t="s">
        <v>437</v>
      </c>
      <c r="B24" s="202"/>
      <c r="C24" s="205">
        <v>2055</v>
      </c>
      <c r="D24" s="205"/>
      <c r="E24" s="205">
        <v>460</v>
      </c>
      <c r="F24" s="205"/>
      <c r="G24" s="205">
        <v>89102</v>
      </c>
      <c r="H24" s="205"/>
      <c r="I24" s="214">
        <v>0</v>
      </c>
      <c r="J24" s="218"/>
      <c r="K24" s="214">
        <v>1.7</v>
      </c>
      <c r="L24" s="214"/>
      <c r="M24" s="214">
        <v>2.1</v>
      </c>
    </row>
    <row r="25" spans="1:13" x14ac:dyDescent="0.2">
      <c r="A25" s="202" t="s">
        <v>438</v>
      </c>
      <c r="B25" s="202"/>
      <c r="C25" s="205">
        <v>3915</v>
      </c>
      <c r="D25" s="205"/>
      <c r="E25" s="205">
        <v>1356</v>
      </c>
      <c r="F25" s="205"/>
      <c r="G25" s="205">
        <v>248789</v>
      </c>
      <c r="H25" s="205"/>
      <c r="I25" s="214">
        <v>0.1</v>
      </c>
      <c r="J25" s="218"/>
      <c r="K25" s="214">
        <v>4.9000000000000004</v>
      </c>
      <c r="L25" s="214"/>
      <c r="M25" s="214">
        <v>6</v>
      </c>
    </row>
    <row r="26" spans="1:13" x14ac:dyDescent="0.2">
      <c r="A26" s="202" t="s">
        <v>439</v>
      </c>
      <c r="B26" s="202"/>
      <c r="C26" s="205">
        <v>3770</v>
      </c>
      <c r="D26" s="205"/>
      <c r="E26" s="205">
        <v>9512</v>
      </c>
      <c r="F26" s="205"/>
      <c r="G26" s="205">
        <v>1733179</v>
      </c>
      <c r="H26" s="205"/>
      <c r="I26" s="214">
        <v>0.1</v>
      </c>
      <c r="J26" s="218"/>
      <c r="K26" s="214">
        <v>34.6</v>
      </c>
      <c r="L26" s="214"/>
      <c r="M26" s="214">
        <v>41.8</v>
      </c>
    </row>
    <row r="27" spans="1:13" x14ac:dyDescent="0.2">
      <c r="A27" s="202"/>
      <c r="B27" s="202"/>
      <c r="C27" s="219"/>
      <c r="D27" s="219"/>
      <c r="E27" s="220"/>
      <c r="F27" s="220"/>
      <c r="G27" s="220"/>
      <c r="H27" s="205"/>
      <c r="I27" s="205"/>
      <c r="J27" s="221"/>
      <c r="K27" s="221"/>
      <c r="L27" s="221"/>
      <c r="M27" s="221"/>
    </row>
    <row r="28" spans="1:13" x14ac:dyDescent="0.2">
      <c r="A28" s="210" t="s">
        <v>440</v>
      </c>
      <c r="B28" s="192"/>
      <c r="C28" s="219"/>
      <c r="D28" s="219"/>
      <c r="E28" s="219"/>
      <c r="F28" s="219"/>
      <c r="G28" s="219"/>
      <c r="H28" s="222"/>
      <c r="I28" s="221"/>
      <c r="J28" s="221"/>
      <c r="K28" s="221"/>
      <c r="L28" s="221"/>
      <c r="M28" s="221"/>
    </row>
    <row r="29" spans="1:13" x14ac:dyDescent="0.2">
      <c r="A29" s="202"/>
      <c r="B29" s="202"/>
      <c r="C29" s="223"/>
      <c r="D29" s="223"/>
      <c r="E29" s="224"/>
      <c r="F29" s="223"/>
      <c r="G29" s="224"/>
      <c r="H29" s="205"/>
      <c r="I29" s="221"/>
      <c r="J29" s="221"/>
      <c r="K29" s="221"/>
      <c r="L29" s="221"/>
      <c r="M29" s="221"/>
    </row>
    <row r="30" spans="1:13" x14ac:dyDescent="0.2">
      <c r="A30" s="202" t="s">
        <v>426</v>
      </c>
      <c r="B30" s="202"/>
      <c r="C30" s="205">
        <v>157595</v>
      </c>
      <c r="D30" s="205"/>
      <c r="E30" s="205">
        <v>484</v>
      </c>
      <c r="F30" s="205"/>
      <c r="G30" s="205">
        <v>45614</v>
      </c>
      <c r="H30" s="205"/>
      <c r="I30" s="214">
        <v>100</v>
      </c>
      <c r="J30" s="214"/>
      <c r="K30" s="214">
        <v>100</v>
      </c>
      <c r="L30" s="214"/>
      <c r="M30" s="214">
        <v>100</v>
      </c>
    </row>
    <row r="31" spans="1:13" x14ac:dyDescent="0.2">
      <c r="A31" s="202" t="s">
        <v>427</v>
      </c>
      <c r="B31" s="202"/>
      <c r="C31" s="205">
        <v>52010</v>
      </c>
      <c r="D31" s="205"/>
      <c r="E31" s="205">
        <v>331</v>
      </c>
      <c r="F31" s="205"/>
      <c r="G31" s="205">
        <v>36613</v>
      </c>
      <c r="H31" s="205"/>
      <c r="I31" s="214">
        <v>33</v>
      </c>
      <c r="J31" s="214"/>
      <c r="K31" s="214">
        <v>68.400000000000006</v>
      </c>
      <c r="L31" s="214"/>
      <c r="M31" s="214">
        <v>80.3</v>
      </c>
    </row>
    <row r="32" spans="1:13" x14ac:dyDescent="0.2">
      <c r="A32" s="202"/>
      <c r="B32" s="202"/>
      <c r="C32" s="205"/>
      <c r="D32" s="205"/>
      <c r="E32" s="205"/>
      <c r="F32" s="205"/>
      <c r="G32" s="205"/>
      <c r="H32" s="205"/>
      <c r="I32" s="214"/>
      <c r="J32" s="214"/>
      <c r="K32" s="214"/>
      <c r="L32" s="214"/>
      <c r="M32" s="214"/>
    </row>
    <row r="33" spans="1:13" x14ac:dyDescent="0.2">
      <c r="A33" s="202" t="s">
        <v>428</v>
      </c>
      <c r="B33" s="202"/>
      <c r="C33" s="205">
        <v>8695</v>
      </c>
      <c r="D33" s="205"/>
      <c r="E33" s="205">
        <v>11</v>
      </c>
      <c r="F33" s="205"/>
      <c r="G33" s="205">
        <v>305</v>
      </c>
      <c r="H33" s="205"/>
      <c r="I33" s="214">
        <v>5.5</v>
      </c>
      <c r="J33" s="214"/>
      <c r="K33" s="214">
        <v>2.2999999999999998</v>
      </c>
      <c r="L33" s="214"/>
      <c r="M33" s="214">
        <v>0.7</v>
      </c>
    </row>
    <row r="34" spans="1:13" x14ac:dyDescent="0.2">
      <c r="A34" s="202" t="s">
        <v>429</v>
      </c>
      <c r="B34" s="202"/>
      <c r="C34" s="205">
        <v>96890</v>
      </c>
      <c r="D34" s="205"/>
      <c r="E34" s="205">
        <v>142</v>
      </c>
      <c r="F34" s="205"/>
      <c r="G34" s="205">
        <v>8696</v>
      </c>
      <c r="H34" s="205"/>
      <c r="I34" s="214">
        <v>61.5</v>
      </c>
      <c r="J34" s="214"/>
      <c r="K34" s="214">
        <v>29.3</v>
      </c>
      <c r="L34" s="214"/>
      <c r="M34" s="214">
        <v>19.100000000000001</v>
      </c>
    </row>
    <row r="35" spans="1:13" x14ac:dyDescent="0.2">
      <c r="A35" s="217" t="s">
        <v>430</v>
      </c>
      <c r="B35" s="202"/>
      <c r="C35" s="205">
        <v>18065</v>
      </c>
      <c r="D35" s="205"/>
      <c r="E35" s="205">
        <v>47</v>
      </c>
      <c r="F35" s="205"/>
      <c r="G35" s="205">
        <v>4242</v>
      </c>
      <c r="H35" s="205"/>
      <c r="I35" s="214">
        <v>11.5</v>
      </c>
      <c r="J35" s="214"/>
      <c r="K35" s="214">
        <v>9.6999999999999993</v>
      </c>
      <c r="L35" s="214"/>
      <c r="M35" s="214">
        <v>9.3000000000000007</v>
      </c>
    </row>
    <row r="36" spans="1:13" x14ac:dyDescent="0.2">
      <c r="A36" s="202" t="s">
        <v>431</v>
      </c>
      <c r="B36" s="202"/>
      <c r="C36" s="205">
        <v>23035</v>
      </c>
      <c r="D36" s="205"/>
      <c r="E36" s="205">
        <v>86</v>
      </c>
      <c r="F36" s="205"/>
      <c r="G36" s="205">
        <v>9571</v>
      </c>
      <c r="H36" s="205"/>
      <c r="I36" s="214">
        <v>14.6</v>
      </c>
      <c r="J36" s="214"/>
      <c r="K36" s="214">
        <v>17.8</v>
      </c>
      <c r="L36" s="214"/>
      <c r="M36" s="214">
        <v>21</v>
      </c>
    </row>
    <row r="37" spans="1:13" x14ac:dyDescent="0.2">
      <c r="A37" s="202" t="s">
        <v>432</v>
      </c>
      <c r="B37" s="202"/>
      <c r="C37" s="205">
        <v>7005</v>
      </c>
      <c r="D37" s="205"/>
      <c r="E37" s="205">
        <v>51</v>
      </c>
      <c r="F37" s="205"/>
      <c r="G37" s="205">
        <v>6471</v>
      </c>
      <c r="H37" s="205"/>
      <c r="I37" s="214">
        <v>4.4000000000000004</v>
      </c>
      <c r="J37" s="214"/>
      <c r="K37" s="214">
        <v>10.5</v>
      </c>
      <c r="L37" s="214"/>
      <c r="M37" s="214">
        <v>14.2</v>
      </c>
    </row>
    <row r="38" spans="1:13" x14ac:dyDescent="0.2">
      <c r="A38" s="202" t="s">
        <v>433</v>
      </c>
      <c r="B38" s="202"/>
      <c r="C38" s="205">
        <v>2425</v>
      </c>
      <c r="D38" s="205"/>
      <c r="E38" s="205">
        <v>34</v>
      </c>
      <c r="F38" s="205"/>
      <c r="G38" s="205">
        <v>4182</v>
      </c>
      <c r="H38" s="205"/>
      <c r="I38" s="214">
        <v>1.5</v>
      </c>
      <c r="J38" s="218"/>
      <c r="K38" s="214">
        <v>7</v>
      </c>
      <c r="L38" s="214"/>
      <c r="M38" s="214">
        <v>9.1999999999999993</v>
      </c>
    </row>
    <row r="39" spans="1:13" x14ac:dyDescent="0.2">
      <c r="A39" s="202" t="s">
        <v>434</v>
      </c>
      <c r="B39" s="202"/>
      <c r="C39" s="205">
        <v>955</v>
      </c>
      <c r="D39" s="205"/>
      <c r="E39" s="205">
        <v>29</v>
      </c>
      <c r="F39" s="205"/>
      <c r="G39" s="205">
        <v>3115</v>
      </c>
      <c r="H39" s="205"/>
      <c r="I39" s="214">
        <v>0.6</v>
      </c>
      <c r="J39" s="218"/>
      <c r="K39" s="214">
        <v>6</v>
      </c>
      <c r="L39" s="214"/>
      <c r="M39" s="214">
        <v>6.8</v>
      </c>
    </row>
    <row r="40" spans="1:13" x14ac:dyDescent="0.2">
      <c r="A40" s="202" t="s">
        <v>435</v>
      </c>
      <c r="B40" s="202"/>
      <c r="C40" s="205">
        <v>305</v>
      </c>
      <c r="D40" s="205"/>
      <c r="E40" s="205">
        <v>21</v>
      </c>
      <c r="F40" s="205"/>
      <c r="G40" s="205">
        <v>2398</v>
      </c>
      <c r="H40" s="205"/>
      <c r="I40" s="214">
        <v>0.2</v>
      </c>
      <c r="J40" s="218"/>
      <c r="K40" s="214">
        <v>4.3</v>
      </c>
      <c r="L40" s="214"/>
      <c r="M40" s="214">
        <v>5.3</v>
      </c>
    </row>
    <row r="41" spans="1:13" x14ac:dyDescent="0.2">
      <c r="A41" s="202" t="s">
        <v>436</v>
      </c>
      <c r="B41" s="202"/>
      <c r="C41" s="205">
        <v>115</v>
      </c>
      <c r="D41" s="205"/>
      <c r="E41" s="205">
        <v>16</v>
      </c>
      <c r="F41" s="205"/>
      <c r="G41" s="205">
        <v>1496</v>
      </c>
      <c r="H41" s="205"/>
      <c r="I41" s="214">
        <v>0.1</v>
      </c>
      <c r="J41" s="218"/>
      <c r="K41" s="214">
        <v>3.3</v>
      </c>
      <c r="L41" s="214"/>
      <c r="M41" s="214">
        <v>3.3</v>
      </c>
    </row>
    <row r="42" spans="1:13" x14ac:dyDescent="0.2">
      <c r="A42" s="202" t="s">
        <v>437</v>
      </c>
      <c r="B42" s="202"/>
      <c r="C42" s="205">
        <v>25</v>
      </c>
      <c r="D42" s="205"/>
      <c r="E42" s="205">
        <v>6</v>
      </c>
      <c r="F42" s="205"/>
      <c r="G42" s="205">
        <v>438</v>
      </c>
      <c r="H42" s="205"/>
      <c r="I42" s="214">
        <v>0</v>
      </c>
      <c r="J42" s="218"/>
      <c r="K42" s="214">
        <v>1.2</v>
      </c>
      <c r="L42" s="214"/>
      <c r="M42" s="214">
        <v>1</v>
      </c>
    </row>
    <row r="43" spans="1:13" x14ac:dyDescent="0.2">
      <c r="A43" s="202" t="s">
        <v>438</v>
      </c>
      <c r="B43" s="202"/>
      <c r="C43" s="205">
        <v>50</v>
      </c>
      <c r="D43" s="205"/>
      <c r="E43" s="205">
        <v>17</v>
      </c>
      <c r="F43" s="205"/>
      <c r="G43" s="205">
        <v>1628</v>
      </c>
      <c r="H43" s="205"/>
      <c r="I43" s="214">
        <v>0</v>
      </c>
      <c r="J43" s="218"/>
      <c r="K43" s="214">
        <v>3.5</v>
      </c>
      <c r="L43" s="214"/>
      <c r="M43" s="214">
        <v>3.6</v>
      </c>
    </row>
    <row r="44" spans="1:13" x14ac:dyDescent="0.2">
      <c r="A44" s="202" t="s">
        <v>439</v>
      </c>
      <c r="B44" s="202"/>
      <c r="C44" s="205">
        <v>30</v>
      </c>
      <c r="D44" s="205"/>
      <c r="E44" s="205">
        <v>25</v>
      </c>
      <c r="F44" s="205"/>
      <c r="G44" s="205">
        <v>3072</v>
      </c>
      <c r="H44" s="205"/>
      <c r="I44" s="214">
        <v>0</v>
      </c>
      <c r="J44" s="218"/>
      <c r="K44" s="214">
        <v>5.2</v>
      </c>
      <c r="L44" s="214"/>
      <c r="M44" s="214">
        <v>6.7</v>
      </c>
    </row>
    <row r="45" spans="1:13" x14ac:dyDescent="0.2">
      <c r="A45" s="202"/>
      <c r="B45" s="202"/>
      <c r="C45" s="225"/>
      <c r="D45" s="219"/>
      <c r="E45" s="225"/>
      <c r="F45" s="225"/>
      <c r="G45" s="225"/>
      <c r="H45" s="205"/>
      <c r="I45" s="214"/>
      <c r="J45" s="214"/>
      <c r="K45" s="214"/>
      <c r="L45" s="214"/>
      <c r="M45" s="214"/>
    </row>
    <row r="46" spans="1:13" ht="36.75" customHeight="1" x14ac:dyDescent="0.2">
      <c r="A46" s="226" t="s">
        <v>441</v>
      </c>
      <c r="B46" s="226"/>
      <c r="C46" s="226"/>
      <c r="D46" s="226"/>
      <c r="E46" s="226"/>
      <c r="F46" s="226"/>
      <c r="G46" s="226"/>
      <c r="H46" s="226"/>
      <c r="I46" s="226"/>
      <c r="J46" s="226"/>
      <c r="K46" s="226"/>
      <c r="L46" s="226"/>
      <c r="M46" s="226"/>
    </row>
    <row r="47" spans="1:13" x14ac:dyDescent="0.2">
      <c r="A47" s="202"/>
      <c r="B47" s="202"/>
      <c r="C47" s="219"/>
      <c r="D47" s="219"/>
      <c r="E47" s="225"/>
      <c r="F47" s="225"/>
      <c r="G47" s="225"/>
      <c r="H47" s="205"/>
      <c r="I47" s="221"/>
      <c r="J47" s="221"/>
      <c r="K47" s="221"/>
      <c r="L47" s="221"/>
      <c r="M47" s="221"/>
    </row>
    <row r="48" spans="1:13" x14ac:dyDescent="0.2">
      <c r="A48" s="202" t="s">
        <v>426</v>
      </c>
      <c r="B48" s="202"/>
      <c r="C48" s="205">
        <v>36285</v>
      </c>
      <c r="D48" s="205"/>
      <c r="E48" s="205">
        <v>398</v>
      </c>
      <c r="F48" s="205"/>
      <c r="G48" s="205">
        <v>201521</v>
      </c>
      <c r="H48" s="205"/>
      <c r="I48" s="214">
        <v>100</v>
      </c>
      <c r="J48" s="214"/>
      <c r="K48" s="214">
        <v>100</v>
      </c>
      <c r="L48" s="214"/>
      <c r="M48" s="214">
        <v>100</v>
      </c>
    </row>
    <row r="49" spans="1:13" x14ac:dyDescent="0.2">
      <c r="A49" s="202" t="s">
        <v>427</v>
      </c>
      <c r="B49" s="202"/>
      <c r="C49" s="205">
        <v>8555</v>
      </c>
      <c r="D49" s="205"/>
      <c r="E49" s="205">
        <v>366</v>
      </c>
      <c r="F49" s="205"/>
      <c r="G49" s="205">
        <v>197762</v>
      </c>
      <c r="H49" s="205"/>
      <c r="I49" s="214">
        <v>23.6</v>
      </c>
      <c r="J49" s="214"/>
      <c r="K49" s="214">
        <v>92</v>
      </c>
      <c r="L49" s="214"/>
      <c r="M49" s="214">
        <v>98.1</v>
      </c>
    </row>
    <row r="50" spans="1:13" x14ac:dyDescent="0.2">
      <c r="A50" s="202"/>
      <c r="B50" s="202"/>
      <c r="C50" s="205"/>
      <c r="D50" s="205"/>
      <c r="E50" s="205"/>
      <c r="F50" s="205"/>
      <c r="G50" s="205"/>
      <c r="H50" s="205"/>
      <c r="I50" s="214"/>
      <c r="J50" s="214"/>
      <c r="K50" s="214"/>
      <c r="L50" s="214"/>
      <c r="M50" s="214"/>
    </row>
    <row r="51" spans="1:13" x14ac:dyDescent="0.2">
      <c r="A51" s="202" t="s">
        <v>428</v>
      </c>
      <c r="B51" s="202"/>
      <c r="C51" s="205">
        <v>21880</v>
      </c>
      <c r="D51" s="205"/>
      <c r="E51" s="205">
        <v>25</v>
      </c>
      <c r="F51" s="205"/>
      <c r="G51" s="205">
        <v>900</v>
      </c>
      <c r="H51" s="205"/>
      <c r="I51" s="214">
        <v>60.3</v>
      </c>
      <c r="J51" s="214"/>
      <c r="K51" s="214">
        <v>6.3</v>
      </c>
      <c r="L51" s="214"/>
      <c r="M51" s="214">
        <v>0.4</v>
      </c>
    </row>
    <row r="52" spans="1:13" x14ac:dyDescent="0.2">
      <c r="A52" s="202" t="s">
        <v>429</v>
      </c>
      <c r="B52" s="202"/>
      <c r="C52" s="205">
        <v>5850</v>
      </c>
      <c r="D52" s="205"/>
      <c r="E52" s="205">
        <v>7</v>
      </c>
      <c r="F52" s="205"/>
      <c r="G52" s="205">
        <v>2859</v>
      </c>
      <c r="H52" s="205"/>
      <c r="I52" s="214">
        <v>16.100000000000001</v>
      </c>
      <c r="J52" s="214"/>
      <c r="K52" s="214">
        <v>1.8</v>
      </c>
      <c r="L52" s="214"/>
      <c r="M52" s="214">
        <v>1.4</v>
      </c>
    </row>
    <row r="53" spans="1:13" x14ac:dyDescent="0.2">
      <c r="A53" s="217" t="s">
        <v>430</v>
      </c>
      <c r="B53" s="202"/>
      <c r="C53" s="205">
        <v>235</v>
      </c>
      <c r="D53" s="205"/>
      <c r="E53" s="205">
        <v>1</v>
      </c>
      <c r="F53" s="205"/>
      <c r="G53" s="205">
        <v>46</v>
      </c>
      <c r="H53" s="205"/>
      <c r="I53" s="214">
        <v>0.6</v>
      </c>
      <c r="J53" s="214"/>
      <c r="K53" s="214">
        <v>0.3</v>
      </c>
      <c r="L53" s="214"/>
      <c r="M53" s="214">
        <v>0</v>
      </c>
    </row>
    <row r="54" spans="1:13" x14ac:dyDescent="0.2">
      <c r="A54" s="202" t="s">
        <v>431</v>
      </c>
      <c r="B54" s="202"/>
      <c r="C54" s="205">
        <v>3820</v>
      </c>
      <c r="D54" s="205"/>
      <c r="E54" s="205">
        <v>11</v>
      </c>
      <c r="F54" s="205"/>
      <c r="G54" s="205">
        <v>11752</v>
      </c>
      <c r="H54" s="205"/>
      <c r="I54" s="214">
        <v>10.5</v>
      </c>
      <c r="J54" s="214"/>
      <c r="K54" s="214">
        <v>2.8</v>
      </c>
      <c r="L54" s="214"/>
      <c r="M54" s="214">
        <v>5.8</v>
      </c>
    </row>
    <row r="55" spans="1:13" x14ac:dyDescent="0.2">
      <c r="A55" s="202" t="s">
        <v>432</v>
      </c>
      <c r="B55" s="202"/>
      <c r="C55" s="205">
        <v>1970</v>
      </c>
      <c r="D55" s="205"/>
      <c r="E55" s="205">
        <v>13</v>
      </c>
      <c r="F55" s="205"/>
      <c r="G55" s="205">
        <v>6204</v>
      </c>
      <c r="H55" s="205"/>
      <c r="I55" s="214">
        <v>5.4</v>
      </c>
      <c r="J55" s="214"/>
      <c r="K55" s="214">
        <v>3.3</v>
      </c>
      <c r="L55" s="214"/>
      <c r="M55" s="214">
        <v>3.1</v>
      </c>
    </row>
    <row r="56" spans="1:13" x14ac:dyDescent="0.2">
      <c r="A56" s="202" t="s">
        <v>433</v>
      </c>
      <c r="B56" s="202"/>
      <c r="C56" s="205">
        <v>1245</v>
      </c>
      <c r="D56" s="205"/>
      <c r="E56" s="205">
        <v>17</v>
      </c>
      <c r="F56" s="205"/>
      <c r="G56" s="205">
        <v>3877</v>
      </c>
      <c r="H56" s="205"/>
      <c r="I56" s="214">
        <v>3.4</v>
      </c>
      <c r="J56" s="218"/>
      <c r="K56" s="214">
        <v>4.3</v>
      </c>
      <c r="L56" s="214"/>
      <c r="M56" s="214">
        <v>1.9</v>
      </c>
    </row>
    <row r="57" spans="1:13" x14ac:dyDescent="0.2">
      <c r="A57" s="202" t="s">
        <v>434</v>
      </c>
      <c r="B57" s="202"/>
      <c r="C57" s="205">
        <v>730</v>
      </c>
      <c r="D57" s="205"/>
      <c r="E57" s="205">
        <v>23</v>
      </c>
      <c r="F57" s="205"/>
      <c r="G57" s="205">
        <v>8274</v>
      </c>
      <c r="H57" s="205"/>
      <c r="I57" s="214">
        <v>2</v>
      </c>
      <c r="J57" s="218"/>
      <c r="K57" s="214">
        <v>5.8</v>
      </c>
      <c r="L57" s="214"/>
      <c r="M57" s="214">
        <v>4.0999999999999996</v>
      </c>
    </row>
    <row r="58" spans="1:13" x14ac:dyDescent="0.2">
      <c r="A58" s="202" t="s">
        <v>435</v>
      </c>
      <c r="B58" s="202"/>
      <c r="C58" s="205">
        <v>275</v>
      </c>
      <c r="D58" s="205"/>
      <c r="E58" s="205">
        <v>19</v>
      </c>
      <c r="F58" s="205"/>
      <c r="G58" s="205">
        <v>5355</v>
      </c>
      <c r="H58" s="205"/>
      <c r="I58" s="214">
        <v>0.8</v>
      </c>
      <c r="J58" s="218"/>
      <c r="K58" s="214">
        <v>4.8</v>
      </c>
      <c r="L58" s="214"/>
      <c r="M58" s="214">
        <v>2.7</v>
      </c>
    </row>
    <row r="59" spans="1:13" x14ac:dyDescent="0.2">
      <c r="A59" s="202" t="s">
        <v>436</v>
      </c>
      <c r="B59" s="202"/>
      <c r="C59" s="205">
        <v>115</v>
      </c>
      <c r="D59" s="205"/>
      <c r="E59" s="205">
        <v>16</v>
      </c>
      <c r="F59" s="205"/>
      <c r="G59" s="205">
        <v>5157</v>
      </c>
      <c r="H59" s="205"/>
      <c r="I59" s="214">
        <v>0.3</v>
      </c>
      <c r="J59" s="218"/>
      <c r="K59" s="214">
        <v>4</v>
      </c>
      <c r="L59" s="214"/>
      <c r="M59" s="214">
        <v>2.6</v>
      </c>
    </row>
    <row r="60" spans="1:13" x14ac:dyDescent="0.2">
      <c r="A60" s="202" t="s">
        <v>437</v>
      </c>
      <c r="B60" s="202"/>
      <c r="C60" s="205">
        <v>25</v>
      </c>
      <c r="D60" s="205"/>
      <c r="E60" s="205">
        <v>7</v>
      </c>
      <c r="F60" s="205"/>
      <c r="G60" s="205">
        <v>3780</v>
      </c>
      <c r="H60" s="205"/>
      <c r="I60" s="214">
        <v>0.1</v>
      </c>
      <c r="J60" s="218"/>
      <c r="K60" s="214">
        <v>1.8</v>
      </c>
      <c r="L60" s="214"/>
      <c r="M60" s="214">
        <v>1.9</v>
      </c>
    </row>
    <row r="61" spans="1:13" x14ac:dyDescent="0.2">
      <c r="A61" s="202" t="s">
        <v>438</v>
      </c>
      <c r="B61" s="202"/>
      <c r="C61" s="205">
        <v>60</v>
      </c>
      <c r="D61" s="205"/>
      <c r="E61" s="205">
        <v>21</v>
      </c>
      <c r="F61" s="205"/>
      <c r="G61" s="205">
        <v>11241</v>
      </c>
      <c r="H61" s="205"/>
      <c r="I61" s="214">
        <v>0.2</v>
      </c>
      <c r="J61" s="218"/>
      <c r="K61" s="214">
        <v>5.3</v>
      </c>
      <c r="L61" s="214"/>
      <c r="M61" s="214">
        <v>5.6</v>
      </c>
    </row>
    <row r="62" spans="1:13" x14ac:dyDescent="0.2">
      <c r="A62" s="202" t="s">
        <v>439</v>
      </c>
      <c r="B62" s="202"/>
      <c r="C62" s="205">
        <v>80</v>
      </c>
      <c r="D62" s="205"/>
      <c r="E62" s="205">
        <v>239</v>
      </c>
      <c r="F62" s="205"/>
      <c r="G62" s="205">
        <v>142076</v>
      </c>
      <c r="H62" s="205"/>
      <c r="I62" s="214">
        <v>0.2</v>
      </c>
      <c r="J62" s="218"/>
      <c r="K62" s="214">
        <v>60.1</v>
      </c>
      <c r="L62" s="214"/>
      <c r="M62" s="214">
        <v>70.5</v>
      </c>
    </row>
    <row r="63" spans="1:13" x14ac:dyDescent="0.2">
      <c r="A63" s="202"/>
      <c r="B63" s="202"/>
      <c r="C63" s="213"/>
      <c r="D63" s="219"/>
      <c r="E63" s="225"/>
      <c r="F63" s="225"/>
      <c r="G63" s="225"/>
      <c r="H63" s="227"/>
      <c r="I63" s="214"/>
      <c r="J63" s="214"/>
      <c r="K63" s="214"/>
      <c r="L63" s="214"/>
      <c r="M63" s="214"/>
    </row>
    <row r="64" spans="1:13" x14ac:dyDescent="0.2">
      <c r="A64" s="192" t="s">
        <v>442</v>
      </c>
      <c r="B64" s="192"/>
      <c r="C64" s="219"/>
      <c r="D64" s="219"/>
      <c r="E64" s="225"/>
      <c r="F64" s="225"/>
      <c r="G64" s="225"/>
      <c r="H64" s="205"/>
      <c r="I64" s="221"/>
      <c r="J64" s="221"/>
      <c r="K64" s="221"/>
      <c r="L64" s="221"/>
      <c r="M64" s="221"/>
    </row>
    <row r="65" spans="1:13" x14ac:dyDescent="0.2">
      <c r="A65" s="202"/>
      <c r="B65" s="202"/>
      <c r="C65" s="219"/>
      <c r="D65" s="219"/>
      <c r="E65" s="219"/>
      <c r="F65" s="219"/>
      <c r="G65" s="219"/>
      <c r="H65" s="205"/>
      <c r="I65" s="221"/>
      <c r="J65" s="221"/>
      <c r="K65" s="221"/>
      <c r="L65" s="221"/>
      <c r="M65" s="221"/>
    </row>
    <row r="66" spans="1:13" x14ac:dyDescent="0.2">
      <c r="A66" s="202" t="s">
        <v>426</v>
      </c>
      <c r="B66" s="202"/>
      <c r="C66" s="205">
        <v>276190</v>
      </c>
      <c r="D66" s="205"/>
      <c r="E66" s="205">
        <v>2663</v>
      </c>
      <c r="F66" s="205"/>
      <c r="G66" s="205">
        <v>606320</v>
      </c>
      <c r="H66" s="205"/>
      <c r="I66" s="214">
        <v>100</v>
      </c>
      <c r="J66" s="214"/>
      <c r="K66" s="214">
        <v>100</v>
      </c>
      <c r="L66" s="214"/>
      <c r="M66" s="214">
        <v>100</v>
      </c>
    </row>
    <row r="67" spans="1:13" x14ac:dyDescent="0.2">
      <c r="A67" s="202" t="s">
        <v>427</v>
      </c>
      <c r="B67" s="202"/>
      <c r="C67" s="205">
        <v>88260</v>
      </c>
      <c r="D67" s="205"/>
      <c r="E67" s="205">
        <v>2454</v>
      </c>
      <c r="F67" s="205"/>
      <c r="G67" s="205">
        <v>595828</v>
      </c>
      <c r="H67" s="205"/>
      <c r="I67" s="214">
        <v>32</v>
      </c>
      <c r="J67" s="214"/>
      <c r="K67" s="214">
        <v>92.2</v>
      </c>
      <c r="L67" s="214"/>
      <c r="M67" s="214">
        <v>98.3</v>
      </c>
    </row>
    <row r="68" spans="1:13" x14ac:dyDescent="0.2">
      <c r="A68" s="202"/>
      <c r="B68" s="202"/>
      <c r="C68" s="205"/>
      <c r="D68" s="205"/>
      <c r="E68" s="205"/>
      <c r="F68" s="205"/>
      <c r="G68" s="205"/>
      <c r="H68" s="205"/>
      <c r="I68" s="214"/>
      <c r="J68" s="214"/>
      <c r="K68" s="214"/>
      <c r="L68" s="214"/>
      <c r="M68" s="214"/>
    </row>
    <row r="69" spans="1:13" x14ac:dyDescent="0.2">
      <c r="A69" s="202" t="s">
        <v>428</v>
      </c>
      <c r="B69" s="202"/>
      <c r="C69" s="205">
        <v>138775</v>
      </c>
      <c r="D69" s="205"/>
      <c r="E69" s="205">
        <v>157</v>
      </c>
      <c r="F69" s="205"/>
      <c r="G69" s="205">
        <v>4896</v>
      </c>
      <c r="H69" s="205"/>
      <c r="I69" s="214">
        <v>50.2</v>
      </c>
      <c r="J69" s="214"/>
      <c r="K69" s="214">
        <v>5.9</v>
      </c>
      <c r="L69" s="214"/>
      <c r="M69" s="214">
        <v>0.8</v>
      </c>
    </row>
    <row r="70" spans="1:13" x14ac:dyDescent="0.2">
      <c r="A70" s="202" t="s">
        <v>429</v>
      </c>
      <c r="B70" s="202"/>
      <c r="C70" s="205">
        <v>49155</v>
      </c>
      <c r="D70" s="205"/>
      <c r="E70" s="205">
        <v>52</v>
      </c>
      <c r="F70" s="205"/>
      <c r="G70" s="205">
        <v>5596</v>
      </c>
      <c r="H70" s="205"/>
      <c r="I70" s="214">
        <v>17.8</v>
      </c>
      <c r="J70" s="214"/>
      <c r="K70" s="214">
        <v>2</v>
      </c>
      <c r="L70" s="214"/>
      <c r="M70" s="214">
        <v>0.9</v>
      </c>
    </row>
    <row r="71" spans="1:13" x14ac:dyDescent="0.2">
      <c r="A71" s="217" t="s">
        <v>430</v>
      </c>
      <c r="B71" s="202"/>
      <c r="C71" s="205">
        <v>5570</v>
      </c>
      <c r="D71" s="205"/>
      <c r="E71" s="205">
        <v>12</v>
      </c>
      <c r="F71" s="205"/>
      <c r="G71" s="205">
        <v>769</v>
      </c>
      <c r="H71" s="205"/>
      <c r="I71" s="214">
        <v>2</v>
      </c>
      <c r="J71" s="214"/>
      <c r="K71" s="214">
        <v>0.5</v>
      </c>
      <c r="L71" s="214"/>
      <c r="M71" s="214">
        <v>0.1</v>
      </c>
    </row>
    <row r="72" spans="1:13" x14ac:dyDescent="0.2">
      <c r="A72" s="202" t="s">
        <v>431</v>
      </c>
      <c r="B72" s="202"/>
      <c r="C72" s="205">
        <v>35635</v>
      </c>
      <c r="D72" s="205"/>
      <c r="E72" s="205">
        <v>102</v>
      </c>
      <c r="F72" s="205"/>
      <c r="G72" s="205">
        <v>11520</v>
      </c>
      <c r="H72" s="205"/>
      <c r="I72" s="214">
        <v>12.9</v>
      </c>
      <c r="J72" s="214"/>
      <c r="K72" s="214">
        <v>3.8</v>
      </c>
      <c r="L72" s="214"/>
      <c r="M72" s="214">
        <v>1.9</v>
      </c>
    </row>
    <row r="73" spans="1:13" x14ac:dyDescent="0.2">
      <c r="A73" s="202" t="s">
        <v>432</v>
      </c>
      <c r="B73" s="202"/>
      <c r="C73" s="205">
        <v>18235</v>
      </c>
      <c r="D73" s="205"/>
      <c r="E73" s="205">
        <v>124</v>
      </c>
      <c r="F73" s="205"/>
      <c r="G73" s="205">
        <v>12713</v>
      </c>
      <c r="H73" s="205"/>
      <c r="I73" s="214">
        <v>6.6</v>
      </c>
      <c r="J73" s="214"/>
      <c r="K73" s="214">
        <v>4.7</v>
      </c>
      <c r="L73" s="214"/>
      <c r="M73" s="214">
        <v>2.1</v>
      </c>
    </row>
    <row r="74" spans="1:13" x14ac:dyDescent="0.2">
      <c r="A74" s="202" t="s">
        <v>433</v>
      </c>
      <c r="B74" s="202"/>
      <c r="C74" s="205">
        <v>12240</v>
      </c>
      <c r="D74" s="205"/>
      <c r="E74" s="205">
        <v>169</v>
      </c>
      <c r="F74" s="205"/>
      <c r="G74" s="205">
        <v>17906</v>
      </c>
      <c r="H74" s="205"/>
      <c r="I74" s="214">
        <v>4.4000000000000004</v>
      </c>
      <c r="J74" s="218"/>
      <c r="K74" s="214">
        <v>6.3</v>
      </c>
      <c r="L74" s="214"/>
      <c r="M74" s="214">
        <v>3</v>
      </c>
    </row>
    <row r="75" spans="1:13" x14ac:dyDescent="0.2">
      <c r="A75" s="202" t="s">
        <v>434</v>
      </c>
      <c r="B75" s="202"/>
      <c r="C75" s="205">
        <v>9095</v>
      </c>
      <c r="D75" s="205"/>
      <c r="E75" s="205">
        <v>283</v>
      </c>
      <c r="F75" s="205"/>
      <c r="G75" s="205">
        <v>36373</v>
      </c>
      <c r="H75" s="205"/>
      <c r="I75" s="214">
        <v>3.3</v>
      </c>
      <c r="J75" s="218"/>
      <c r="K75" s="214">
        <v>10.6</v>
      </c>
      <c r="L75" s="214"/>
      <c r="M75" s="214">
        <v>6</v>
      </c>
    </row>
    <row r="76" spans="1:13" x14ac:dyDescent="0.2">
      <c r="A76" s="202" t="s">
        <v>435</v>
      </c>
      <c r="B76" s="202"/>
      <c r="C76" s="205">
        <v>3880</v>
      </c>
      <c r="D76" s="205"/>
      <c r="E76" s="205">
        <v>269</v>
      </c>
      <c r="F76" s="205"/>
      <c r="G76" s="205">
        <v>41549</v>
      </c>
      <c r="H76" s="205"/>
      <c r="I76" s="214">
        <v>1.4</v>
      </c>
      <c r="J76" s="218"/>
      <c r="K76" s="214">
        <v>10.1</v>
      </c>
      <c r="L76" s="214"/>
      <c r="M76" s="214">
        <v>6.9</v>
      </c>
    </row>
    <row r="77" spans="1:13" x14ac:dyDescent="0.2">
      <c r="A77" s="202" t="s">
        <v>436</v>
      </c>
      <c r="B77" s="202"/>
      <c r="C77" s="205">
        <v>1870</v>
      </c>
      <c r="D77" s="205"/>
      <c r="E77" s="205">
        <v>262</v>
      </c>
      <c r="F77" s="205"/>
      <c r="G77" s="205">
        <v>47118</v>
      </c>
      <c r="H77" s="205"/>
      <c r="I77" s="214">
        <v>0.7</v>
      </c>
      <c r="J77" s="218"/>
      <c r="K77" s="214">
        <v>9.8000000000000007</v>
      </c>
      <c r="L77" s="214"/>
      <c r="M77" s="214">
        <v>7.8</v>
      </c>
    </row>
    <row r="78" spans="1:13" x14ac:dyDescent="0.2">
      <c r="A78" s="202" t="s">
        <v>437</v>
      </c>
      <c r="B78" s="202"/>
      <c r="C78" s="205">
        <v>440</v>
      </c>
      <c r="D78" s="205"/>
      <c r="E78" s="205">
        <v>98</v>
      </c>
      <c r="F78" s="205"/>
      <c r="G78" s="205">
        <v>19009</v>
      </c>
      <c r="H78" s="205"/>
      <c r="I78" s="214">
        <v>0.2</v>
      </c>
      <c r="J78" s="218"/>
      <c r="K78" s="214">
        <v>3.7</v>
      </c>
      <c r="L78" s="214"/>
      <c r="M78" s="214">
        <v>3.1</v>
      </c>
    </row>
    <row r="79" spans="1:13" x14ac:dyDescent="0.2">
      <c r="A79" s="202" t="s">
        <v>438</v>
      </c>
      <c r="B79" s="202"/>
      <c r="C79" s="205">
        <v>725</v>
      </c>
      <c r="D79" s="205"/>
      <c r="E79" s="205">
        <v>247</v>
      </c>
      <c r="F79" s="205"/>
      <c r="G79" s="205">
        <v>53717</v>
      </c>
      <c r="H79" s="205"/>
      <c r="I79" s="214">
        <v>0.3</v>
      </c>
      <c r="J79" s="218"/>
      <c r="K79" s="214">
        <v>9.3000000000000007</v>
      </c>
      <c r="L79" s="214"/>
      <c r="M79" s="214">
        <v>8.9</v>
      </c>
    </row>
    <row r="80" spans="1:13" x14ac:dyDescent="0.2">
      <c r="A80" s="202" t="s">
        <v>439</v>
      </c>
      <c r="B80" s="202"/>
      <c r="C80" s="205">
        <v>570</v>
      </c>
      <c r="D80" s="205"/>
      <c r="E80" s="205">
        <v>889</v>
      </c>
      <c r="F80" s="205"/>
      <c r="G80" s="205">
        <v>355155</v>
      </c>
      <c r="H80" s="205"/>
      <c r="I80" s="214">
        <v>0.2</v>
      </c>
      <c r="J80" s="218"/>
      <c r="K80" s="214">
        <v>33.4</v>
      </c>
      <c r="L80" s="214"/>
      <c r="M80" s="214">
        <v>58.6</v>
      </c>
    </row>
    <row r="81" spans="1:13" x14ac:dyDescent="0.2">
      <c r="A81" s="202"/>
      <c r="B81" s="202"/>
      <c r="C81" s="225"/>
      <c r="D81" s="219"/>
      <c r="E81" s="225"/>
      <c r="F81" s="225"/>
      <c r="G81" s="225"/>
      <c r="H81" s="205"/>
      <c r="I81" s="214"/>
      <c r="J81" s="214"/>
      <c r="K81" s="214"/>
      <c r="L81" s="214"/>
      <c r="M81" s="214"/>
    </row>
    <row r="82" spans="1:13" x14ac:dyDescent="0.2">
      <c r="A82" s="192" t="s">
        <v>443</v>
      </c>
      <c r="B82" s="192"/>
      <c r="C82" s="219"/>
      <c r="D82" s="219"/>
      <c r="E82" s="225"/>
      <c r="F82" s="225"/>
      <c r="G82" s="225"/>
      <c r="H82" s="205"/>
      <c r="I82" s="221"/>
      <c r="J82" s="221"/>
      <c r="K82" s="221"/>
      <c r="L82" s="221"/>
      <c r="M82" s="221"/>
    </row>
    <row r="83" spans="1:13" x14ac:dyDescent="0.2">
      <c r="A83" s="202"/>
      <c r="B83" s="202"/>
      <c r="C83" s="224"/>
      <c r="D83" s="224"/>
      <c r="E83" s="224"/>
      <c r="F83" s="224"/>
      <c r="G83" s="224"/>
      <c r="H83" s="205"/>
      <c r="I83" s="221"/>
      <c r="J83" s="221"/>
      <c r="K83" s="221"/>
      <c r="L83" s="221"/>
      <c r="M83" s="221"/>
    </row>
    <row r="84" spans="1:13" x14ac:dyDescent="0.2">
      <c r="A84" s="202" t="s">
        <v>426</v>
      </c>
      <c r="B84" s="202"/>
      <c r="C84" s="205">
        <v>1037280</v>
      </c>
      <c r="D84" s="205"/>
      <c r="E84" s="205">
        <v>2217</v>
      </c>
      <c r="F84" s="205"/>
      <c r="G84" s="205">
        <v>357001</v>
      </c>
      <c r="H84" s="205"/>
      <c r="I84" s="214">
        <v>100</v>
      </c>
      <c r="J84" s="214"/>
      <c r="K84" s="214">
        <v>100</v>
      </c>
      <c r="L84" s="214"/>
      <c r="M84" s="214">
        <v>100</v>
      </c>
    </row>
    <row r="85" spans="1:13" x14ac:dyDescent="0.2">
      <c r="A85" s="202" t="s">
        <v>427</v>
      </c>
      <c r="B85" s="202"/>
      <c r="C85" s="205">
        <v>176175</v>
      </c>
      <c r="D85" s="205"/>
      <c r="E85" s="205">
        <v>1334</v>
      </c>
      <c r="F85" s="205"/>
      <c r="G85" s="205">
        <v>287794</v>
      </c>
      <c r="H85" s="205"/>
      <c r="I85" s="214">
        <v>17</v>
      </c>
      <c r="J85" s="214"/>
      <c r="K85" s="214">
        <v>60.2</v>
      </c>
      <c r="L85" s="214"/>
      <c r="M85" s="214">
        <v>80.599999999999994</v>
      </c>
    </row>
    <row r="86" spans="1:13" x14ac:dyDescent="0.2">
      <c r="A86" s="202"/>
      <c r="B86" s="202"/>
      <c r="C86" s="205"/>
      <c r="D86" s="205"/>
      <c r="E86" s="205"/>
      <c r="F86" s="205"/>
      <c r="G86" s="205"/>
      <c r="H86" s="205"/>
      <c r="I86" s="214"/>
      <c r="J86" s="214"/>
      <c r="K86" s="214"/>
      <c r="L86" s="214"/>
      <c r="M86" s="214"/>
    </row>
    <row r="87" spans="1:13" x14ac:dyDescent="0.2">
      <c r="A87" s="202" t="s">
        <v>428</v>
      </c>
      <c r="B87" s="202"/>
      <c r="C87" s="205">
        <v>692980</v>
      </c>
      <c r="D87" s="205"/>
      <c r="E87" s="205">
        <v>707</v>
      </c>
      <c r="F87" s="205"/>
      <c r="G87" s="205">
        <v>32362</v>
      </c>
      <c r="H87" s="205"/>
      <c r="I87" s="214">
        <v>66.8</v>
      </c>
      <c r="J87" s="214"/>
      <c r="K87" s="214">
        <v>31.9</v>
      </c>
      <c r="L87" s="214"/>
      <c r="M87" s="214">
        <v>9.1</v>
      </c>
    </row>
    <row r="88" spans="1:13" x14ac:dyDescent="0.2">
      <c r="A88" s="202" t="s">
        <v>429</v>
      </c>
      <c r="B88" s="202"/>
      <c r="C88" s="205">
        <v>168125</v>
      </c>
      <c r="D88" s="205"/>
      <c r="E88" s="205">
        <v>177</v>
      </c>
      <c r="F88" s="205"/>
      <c r="G88" s="205">
        <v>36845</v>
      </c>
      <c r="H88" s="205"/>
      <c r="I88" s="214">
        <v>16.2</v>
      </c>
      <c r="J88" s="214"/>
      <c r="K88" s="214">
        <v>8</v>
      </c>
      <c r="L88" s="214"/>
      <c r="M88" s="214">
        <v>10.3</v>
      </c>
    </row>
    <row r="89" spans="1:13" x14ac:dyDescent="0.2">
      <c r="A89" s="217" t="s">
        <v>430</v>
      </c>
      <c r="B89" s="202"/>
      <c r="C89" s="205">
        <v>20255</v>
      </c>
      <c r="D89" s="205"/>
      <c r="E89" s="205">
        <v>44</v>
      </c>
      <c r="F89" s="205"/>
      <c r="G89" s="205">
        <v>3634</v>
      </c>
      <c r="H89" s="205"/>
      <c r="I89" s="214">
        <v>2</v>
      </c>
      <c r="J89" s="214"/>
      <c r="K89" s="214">
        <v>2</v>
      </c>
      <c r="L89" s="214"/>
      <c r="M89" s="214">
        <v>1</v>
      </c>
    </row>
    <row r="90" spans="1:13" x14ac:dyDescent="0.2">
      <c r="A90" s="202" t="s">
        <v>431</v>
      </c>
      <c r="B90" s="202"/>
      <c r="C90" s="205">
        <v>108885</v>
      </c>
      <c r="D90" s="205"/>
      <c r="E90" s="205">
        <v>288</v>
      </c>
      <c r="F90" s="205"/>
      <c r="G90" s="205">
        <v>61461</v>
      </c>
      <c r="H90" s="205"/>
      <c r="I90" s="214">
        <v>10.5</v>
      </c>
      <c r="J90" s="214"/>
      <c r="K90" s="214">
        <v>13</v>
      </c>
      <c r="L90" s="214"/>
      <c r="M90" s="214">
        <v>17.2</v>
      </c>
    </row>
    <row r="91" spans="1:13" x14ac:dyDescent="0.2">
      <c r="A91" s="202" t="s">
        <v>432</v>
      </c>
      <c r="B91" s="202"/>
      <c r="C91" s="205">
        <v>27860</v>
      </c>
      <c r="D91" s="205"/>
      <c r="E91" s="205">
        <v>182</v>
      </c>
      <c r="F91" s="205"/>
      <c r="G91" s="205">
        <v>33663</v>
      </c>
      <c r="H91" s="205"/>
      <c r="I91" s="214">
        <v>2.7</v>
      </c>
      <c r="J91" s="214"/>
      <c r="K91" s="214">
        <v>8.1999999999999993</v>
      </c>
      <c r="L91" s="214"/>
      <c r="M91" s="214">
        <v>9.4</v>
      </c>
    </row>
    <row r="92" spans="1:13" x14ac:dyDescent="0.2">
      <c r="A92" s="202" t="s">
        <v>433</v>
      </c>
      <c r="B92" s="202"/>
      <c r="C92" s="205">
        <v>11795</v>
      </c>
      <c r="D92" s="205"/>
      <c r="E92" s="205">
        <v>159</v>
      </c>
      <c r="F92" s="205"/>
      <c r="G92" s="205">
        <v>28484</v>
      </c>
      <c r="H92" s="205"/>
      <c r="I92" s="214">
        <v>1.1000000000000001</v>
      </c>
      <c r="J92" s="218"/>
      <c r="K92" s="214">
        <v>7.2</v>
      </c>
      <c r="L92" s="214"/>
      <c r="M92" s="214">
        <v>8</v>
      </c>
    </row>
    <row r="93" spans="1:13" x14ac:dyDescent="0.2">
      <c r="A93" s="202" t="s">
        <v>434</v>
      </c>
      <c r="B93" s="202"/>
      <c r="C93" s="205">
        <v>5000</v>
      </c>
      <c r="D93" s="205"/>
      <c r="E93" s="205">
        <v>152</v>
      </c>
      <c r="F93" s="205"/>
      <c r="G93" s="205">
        <v>29136</v>
      </c>
      <c r="H93" s="205"/>
      <c r="I93" s="214">
        <v>0.5</v>
      </c>
      <c r="J93" s="218"/>
      <c r="K93" s="214">
        <v>6.9</v>
      </c>
      <c r="L93" s="214"/>
      <c r="M93" s="214">
        <v>8.1999999999999993</v>
      </c>
    </row>
    <row r="94" spans="1:13" x14ac:dyDescent="0.2">
      <c r="A94" s="202" t="s">
        <v>435</v>
      </c>
      <c r="B94" s="202"/>
      <c r="C94" s="205">
        <v>1460</v>
      </c>
      <c r="D94" s="205"/>
      <c r="E94" s="205">
        <v>100</v>
      </c>
      <c r="F94" s="205"/>
      <c r="G94" s="205">
        <v>21212</v>
      </c>
      <c r="H94" s="205"/>
      <c r="I94" s="214">
        <v>0.1</v>
      </c>
      <c r="J94" s="218"/>
      <c r="K94" s="214">
        <v>4.5</v>
      </c>
      <c r="L94" s="214"/>
      <c r="M94" s="214">
        <v>5.9</v>
      </c>
    </row>
    <row r="95" spans="1:13" x14ac:dyDescent="0.2">
      <c r="A95" s="202" t="s">
        <v>436</v>
      </c>
      <c r="B95" s="202"/>
      <c r="C95" s="205">
        <v>500</v>
      </c>
      <c r="D95" s="205"/>
      <c r="E95" s="205">
        <v>70</v>
      </c>
      <c r="F95" s="205"/>
      <c r="G95" s="205">
        <v>16423</v>
      </c>
      <c r="H95" s="205"/>
      <c r="I95" s="214">
        <v>0</v>
      </c>
      <c r="J95" s="218"/>
      <c r="K95" s="214">
        <v>3.2</v>
      </c>
      <c r="L95" s="214"/>
      <c r="M95" s="214">
        <v>4.5999999999999996</v>
      </c>
    </row>
    <row r="96" spans="1:13" x14ac:dyDescent="0.2">
      <c r="A96" s="202" t="s">
        <v>437</v>
      </c>
      <c r="B96" s="202"/>
      <c r="C96" s="205">
        <v>90</v>
      </c>
      <c r="D96" s="205"/>
      <c r="E96" s="205">
        <v>20</v>
      </c>
      <c r="F96" s="205"/>
      <c r="G96" s="205">
        <v>4454</v>
      </c>
      <c r="H96" s="205"/>
      <c r="I96" s="214">
        <v>0</v>
      </c>
      <c r="J96" s="218"/>
      <c r="K96" s="214">
        <v>0.9</v>
      </c>
      <c r="L96" s="214"/>
      <c r="M96" s="214">
        <v>1.2</v>
      </c>
    </row>
    <row r="97" spans="1:13" x14ac:dyDescent="0.2">
      <c r="A97" s="202" t="s">
        <v>438</v>
      </c>
      <c r="B97" s="202"/>
      <c r="C97" s="205">
        <v>185</v>
      </c>
      <c r="D97" s="205"/>
      <c r="E97" s="205">
        <v>62</v>
      </c>
      <c r="F97" s="205"/>
      <c r="G97" s="205">
        <v>14987</v>
      </c>
      <c r="H97" s="205"/>
      <c r="I97" s="214">
        <v>0</v>
      </c>
      <c r="J97" s="218"/>
      <c r="K97" s="214">
        <v>2.8</v>
      </c>
      <c r="L97" s="214"/>
      <c r="M97" s="214">
        <v>4.2</v>
      </c>
    </row>
    <row r="98" spans="1:13" x14ac:dyDescent="0.2">
      <c r="A98" s="202" t="s">
        <v>439</v>
      </c>
      <c r="B98" s="202"/>
      <c r="C98" s="205">
        <v>145</v>
      </c>
      <c r="D98" s="205"/>
      <c r="E98" s="205">
        <v>257</v>
      </c>
      <c r="F98" s="205"/>
      <c r="G98" s="205">
        <v>74341</v>
      </c>
      <c r="H98" s="205"/>
      <c r="I98" s="214">
        <v>0</v>
      </c>
      <c r="J98" s="218"/>
      <c r="K98" s="214">
        <v>11.6</v>
      </c>
      <c r="L98" s="214"/>
      <c r="M98" s="214">
        <v>20.8</v>
      </c>
    </row>
    <row r="99" spans="1:13" x14ac:dyDescent="0.2">
      <c r="A99" s="202"/>
      <c r="B99" s="202"/>
      <c r="C99" s="228"/>
      <c r="D99" s="219"/>
      <c r="E99" s="225"/>
      <c r="F99" s="225"/>
      <c r="G99" s="225"/>
      <c r="H99" s="205"/>
      <c r="I99" s="221"/>
      <c r="J99" s="221"/>
      <c r="K99" s="221"/>
      <c r="L99" s="221"/>
      <c r="M99" s="221"/>
    </row>
    <row r="100" spans="1:13" x14ac:dyDescent="0.2">
      <c r="A100" s="192" t="s">
        <v>444</v>
      </c>
      <c r="B100" s="192"/>
      <c r="C100" s="219"/>
      <c r="D100" s="219"/>
      <c r="E100" s="225"/>
      <c r="F100" s="225"/>
      <c r="G100" s="225"/>
      <c r="H100" s="205"/>
      <c r="I100" s="221"/>
      <c r="J100" s="221"/>
      <c r="K100" s="221"/>
      <c r="L100" s="221"/>
      <c r="M100" s="221"/>
    </row>
    <row r="101" spans="1:13" x14ac:dyDescent="0.2">
      <c r="A101" s="202"/>
      <c r="B101" s="202"/>
      <c r="C101" s="224"/>
      <c r="D101" s="219"/>
      <c r="E101" s="219"/>
      <c r="F101" s="219"/>
      <c r="G101" s="219"/>
      <c r="H101" s="205"/>
      <c r="I101" s="221"/>
      <c r="J101" s="221"/>
      <c r="K101" s="221"/>
      <c r="L101" s="221"/>
      <c r="M101" s="221"/>
    </row>
    <row r="102" spans="1:13" x14ac:dyDescent="0.2">
      <c r="A102" s="202" t="s">
        <v>426</v>
      </c>
      <c r="B102" s="202"/>
      <c r="C102" s="205">
        <v>547380</v>
      </c>
      <c r="D102" s="205"/>
      <c r="E102" s="205">
        <v>5070</v>
      </c>
      <c r="F102" s="205"/>
      <c r="G102" s="205">
        <v>1399459</v>
      </c>
      <c r="H102" s="205"/>
      <c r="I102" s="214">
        <v>100</v>
      </c>
      <c r="J102" s="214"/>
      <c r="K102" s="214">
        <v>100</v>
      </c>
      <c r="L102" s="214"/>
      <c r="M102" s="214">
        <v>100</v>
      </c>
    </row>
    <row r="103" spans="1:13" x14ac:dyDescent="0.2">
      <c r="A103" s="202" t="s">
        <v>427</v>
      </c>
      <c r="B103" s="202"/>
      <c r="C103" s="205">
        <v>242410</v>
      </c>
      <c r="D103" s="205"/>
      <c r="E103" s="205">
        <v>4723</v>
      </c>
      <c r="F103" s="205"/>
      <c r="G103" s="205">
        <v>1364345</v>
      </c>
      <c r="H103" s="205"/>
      <c r="I103" s="214">
        <v>44.3</v>
      </c>
      <c r="J103" s="214"/>
      <c r="K103" s="214">
        <v>93.2</v>
      </c>
      <c r="L103" s="214"/>
      <c r="M103" s="214">
        <v>97.5</v>
      </c>
    </row>
    <row r="104" spans="1:13" x14ac:dyDescent="0.2">
      <c r="A104" s="202"/>
      <c r="B104" s="202"/>
      <c r="C104" s="205"/>
      <c r="D104" s="205"/>
      <c r="E104" s="205"/>
      <c r="F104" s="205"/>
      <c r="G104" s="205"/>
      <c r="H104" s="205"/>
      <c r="I104" s="214"/>
      <c r="J104" s="214"/>
      <c r="K104" s="214"/>
      <c r="L104" s="214"/>
      <c r="M104" s="214"/>
    </row>
    <row r="105" spans="1:13" x14ac:dyDescent="0.2">
      <c r="A105" s="202" t="s">
        <v>428</v>
      </c>
      <c r="B105" s="202"/>
      <c r="C105" s="205">
        <v>160385</v>
      </c>
      <c r="D105" s="205"/>
      <c r="E105" s="205">
        <v>190</v>
      </c>
      <c r="F105" s="205"/>
      <c r="G105" s="205">
        <v>8523</v>
      </c>
      <c r="H105" s="205"/>
      <c r="I105" s="214">
        <v>29.3</v>
      </c>
      <c r="J105" s="214"/>
      <c r="K105" s="214">
        <v>3.7</v>
      </c>
      <c r="L105" s="214"/>
      <c r="M105" s="214">
        <v>0.6</v>
      </c>
    </row>
    <row r="106" spans="1:13" x14ac:dyDescent="0.2">
      <c r="A106" s="202" t="s">
        <v>429</v>
      </c>
      <c r="B106" s="202"/>
      <c r="C106" s="205">
        <v>144585</v>
      </c>
      <c r="D106" s="205"/>
      <c r="E106" s="205">
        <v>157</v>
      </c>
      <c r="F106" s="205"/>
      <c r="G106" s="205">
        <v>26591</v>
      </c>
      <c r="H106" s="205"/>
      <c r="I106" s="214">
        <v>26.4</v>
      </c>
      <c r="J106" s="214"/>
      <c r="K106" s="214">
        <v>3.1</v>
      </c>
      <c r="L106" s="214"/>
      <c r="M106" s="214">
        <v>1.9</v>
      </c>
    </row>
    <row r="107" spans="1:13" x14ac:dyDescent="0.2">
      <c r="A107" s="217" t="s">
        <v>430</v>
      </c>
      <c r="B107" s="202"/>
      <c r="C107" s="205">
        <v>24095</v>
      </c>
      <c r="D107" s="205"/>
      <c r="E107" s="205">
        <v>55</v>
      </c>
      <c r="F107" s="205"/>
      <c r="G107" s="205">
        <v>5384</v>
      </c>
      <c r="H107" s="205"/>
      <c r="I107" s="214">
        <v>4.4000000000000004</v>
      </c>
      <c r="J107" s="214"/>
      <c r="K107" s="214">
        <v>1.1000000000000001</v>
      </c>
      <c r="L107" s="214"/>
      <c r="M107" s="214">
        <v>0.4</v>
      </c>
    </row>
    <row r="108" spans="1:13" x14ac:dyDescent="0.2">
      <c r="A108" s="202" t="s">
        <v>431</v>
      </c>
      <c r="B108" s="202"/>
      <c r="C108" s="205">
        <v>119755</v>
      </c>
      <c r="D108" s="205"/>
      <c r="E108" s="205">
        <v>366</v>
      </c>
      <c r="F108" s="205"/>
      <c r="G108" s="205">
        <v>116471</v>
      </c>
      <c r="H108" s="205"/>
      <c r="I108" s="214">
        <v>21.9</v>
      </c>
      <c r="J108" s="214"/>
      <c r="K108" s="214">
        <v>7.2</v>
      </c>
      <c r="L108" s="214"/>
      <c r="M108" s="214">
        <v>8.3000000000000007</v>
      </c>
    </row>
    <row r="109" spans="1:13" x14ac:dyDescent="0.2">
      <c r="A109" s="202" t="s">
        <v>432</v>
      </c>
      <c r="B109" s="202"/>
      <c r="C109" s="205">
        <v>55245</v>
      </c>
      <c r="D109" s="205"/>
      <c r="E109" s="205">
        <v>373</v>
      </c>
      <c r="F109" s="205"/>
      <c r="G109" s="205">
        <v>78033</v>
      </c>
      <c r="H109" s="205"/>
      <c r="I109" s="214">
        <v>10.1</v>
      </c>
      <c r="J109" s="214"/>
      <c r="K109" s="214">
        <v>7.4</v>
      </c>
      <c r="L109" s="214"/>
      <c r="M109" s="214">
        <v>5.6</v>
      </c>
    </row>
    <row r="110" spans="1:13" x14ac:dyDescent="0.2">
      <c r="A110" s="202" t="s">
        <v>433</v>
      </c>
      <c r="B110" s="202"/>
      <c r="C110" s="205">
        <v>25165</v>
      </c>
      <c r="D110" s="205"/>
      <c r="E110" s="205">
        <v>339</v>
      </c>
      <c r="F110" s="205"/>
      <c r="G110" s="205">
        <v>109902</v>
      </c>
      <c r="H110" s="205"/>
      <c r="I110" s="214">
        <v>4.5999999999999996</v>
      </c>
      <c r="J110" s="218"/>
      <c r="K110" s="214">
        <v>6.7</v>
      </c>
      <c r="L110" s="214"/>
      <c r="M110" s="214">
        <v>7.9</v>
      </c>
    </row>
    <row r="111" spans="1:13" x14ac:dyDescent="0.2">
      <c r="A111" s="202" t="s">
        <v>434</v>
      </c>
      <c r="B111" s="202"/>
      <c r="C111" s="205">
        <v>11905</v>
      </c>
      <c r="D111" s="205"/>
      <c r="E111" s="205">
        <v>357</v>
      </c>
      <c r="F111" s="205"/>
      <c r="G111" s="205">
        <v>160602</v>
      </c>
      <c r="H111" s="205"/>
      <c r="I111" s="214">
        <v>2.2000000000000002</v>
      </c>
      <c r="J111" s="218"/>
      <c r="K111" s="214">
        <v>7</v>
      </c>
      <c r="L111" s="214"/>
      <c r="M111" s="214">
        <v>11.5</v>
      </c>
    </row>
    <row r="112" spans="1:13" x14ac:dyDescent="0.2">
      <c r="A112" s="202" t="s">
        <v>435</v>
      </c>
      <c r="B112" s="202"/>
      <c r="C112" s="205">
        <v>3450</v>
      </c>
      <c r="D112" s="205"/>
      <c r="E112" s="205">
        <v>237</v>
      </c>
      <c r="F112" s="205"/>
      <c r="G112" s="205">
        <v>86878</v>
      </c>
      <c r="H112" s="205"/>
      <c r="I112" s="214">
        <v>0.6</v>
      </c>
      <c r="J112" s="218"/>
      <c r="K112" s="214">
        <v>4.7</v>
      </c>
      <c r="L112" s="214"/>
      <c r="M112" s="214">
        <v>6.2</v>
      </c>
    </row>
    <row r="113" spans="1:13" x14ac:dyDescent="0.2">
      <c r="A113" s="202" t="s">
        <v>436</v>
      </c>
      <c r="B113" s="202"/>
      <c r="C113" s="205">
        <v>1370</v>
      </c>
      <c r="D113" s="205"/>
      <c r="E113" s="205">
        <v>189</v>
      </c>
      <c r="F113" s="205"/>
      <c r="G113" s="205">
        <v>120042</v>
      </c>
      <c r="H113" s="205"/>
      <c r="I113" s="214">
        <v>0.3</v>
      </c>
      <c r="J113" s="218"/>
      <c r="K113" s="214">
        <v>3.7</v>
      </c>
      <c r="L113" s="214"/>
      <c r="M113" s="214">
        <v>8.6</v>
      </c>
    </row>
    <row r="114" spans="1:13" x14ac:dyDescent="0.2">
      <c r="A114" s="202" t="s">
        <v>437</v>
      </c>
      <c r="B114" s="202"/>
      <c r="C114" s="205">
        <v>280</v>
      </c>
      <c r="D114" s="205"/>
      <c r="E114" s="205">
        <v>63</v>
      </c>
      <c r="F114" s="205"/>
      <c r="G114" s="205">
        <v>31211</v>
      </c>
      <c r="H114" s="205"/>
      <c r="I114" s="214">
        <v>0.1</v>
      </c>
      <c r="J114" s="218"/>
      <c r="K114" s="214">
        <v>1.2</v>
      </c>
      <c r="L114" s="214"/>
      <c r="M114" s="214">
        <v>2.2000000000000002</v>
      </c>
    </row>
    <row r="115" spans="1:13" x14ac:dyDescent="0.2">
      <c r="A115" s="202" t="s">
        <v>438</v>
      </c>
      <c r="B115" s="202"/>
      <c r="C115" s="205">
        <v>545</v>
      </c>
      <c r="D115" s="205"/>
      <c r="E115" s="205">
        <v>184</v>
      </c>
      <c r="F115" s="205"/>
      <c r="G115" s="205">
        <v>71443</v>
      </c>
      <c r="H115" s="205"/>
      <c r="I115" s="214">
        <v>0.1</v>
      </c>
      <c r="J115" s="218"/>
      <c r="K115" s="214">
        <v>3.6</v>
      </c>
      <c r="L115" s="214"/>
      <c r="M115" s="214">
        <v>5.0999999999999996</v>
      </c>
    </row>
    <row r="116" spans="1:13" x14ac:dyDescent="0.2">
      <c r="A116" s="202" t="s">
        <v>439</v>
      </c>
      <c r="B116" s="202"/>
      <c r="C116" s="205">
        <v>600</v>
      </c>
      <c r="D116" s="205"/>
      <c r="E116" s="205">
        <v>2560</v>
      </c>
      <c r="F116" s="205"/>
      <c r="G116" s="205">
        <v>584379</v>
      </c>
      <c r="H116" s="205"/>
      <c r="I116" s="214">
        <v>0.1</v>
      </c>
      <c r="J116" s="218"/>
      <c r="K116" s="214">
        <v>50.5</v>
      </c>
      <c r="L116" s="214"/>
      <c r="M116" s="214">
        <v>41.8</v>
      </c>
    </row>
    <row r="117" spans="1:13" x14ac:dyDescent="0.2">
      <c r="A117" s="202"/>
      <c r="B117" s="202"/>
      <c r="C117" s="213"/>
      <c r="D117" s="219"/>
      <c r="E117" s="225"/>
      <c r="F117" s="225"/>
      <c r="G117" s="225"/>
      <c r="H117" s="205"/>
      <c r="I117" s="214"/>
      <c r="J117" s="214"/>
      <c r="K117" s="214"/>
      <c r="L117" s="214"/>
      <c r="M117" s="214"/>
    </row>
    <row r="118" spans="1:13" x14ac:dyDescent="0.2">
      <c r="A118" s="192" t="s">
        <v>445</v>
      </c>
      <c r="B118" s="192"/>
      <c r="C118" s="219"/>
      <c r="D118" s="219"/>
      <c r="E118" s="225"/>
      <c r="F118" s="225"/>
      <c r="G118" s="225"/>
      <c r="H118" s="205"/>
      <c r="I118" s="221"/>
      <c r="J118" s="221"/>
      <c r="K118" s="221"/>
      <c r="L118" s="221"/>
      <c r="M118" s="221"/>
    </row>
    <row r="119" spans="1:13" x14ac:dyDescent="0.2">
      <c r="A119" s="202"/>
      <c r="B119" s="202"/>
      <c r="C119" s="219"/>
      <c r="D119" s="219"/>
      <c r="E119" s="225"/>
      <c r="F119" s="225"/>
      <c r="G119" s="225"/>
      <c r="H119" s="205"/>
      <c r="I119" s="221"/>
      <c r="J119" s="221"/>
      <c r="K119" s="221"/>
      <c r="L119" s="221"/>
      <c r="M119" s="221"/>
    </row>
    <row r="120" spans="1:13" x14ac:dyDescent="0.2">
      <c r="A120" s="202" t="s">
        <v>426</v>
      </c>
      <c r="B120" s="202"/>
      <c r="C120" s="205">
        <v>360485</v>
      </c>
      <c r="D120" s="205"/>
      <c r="E120" s="205">
        <v>1577</v>
      </c>
      <c r="F120" s="205"/>
      <c r="G120" s="205">
        <v>203722</v>
      </c>
      <c r="H120" s="205"/>
      <c r="I120" s="214">
        <v>100</v>
      </c>
      <c r="J120" s="214"/>
      <c r="K120" s="214">
        <v>100</v>
      </c>
      <c r="L120" s="214"/>
      <c r="M120" s="214">
        <v>100</v>
      </c>
    </row>
    <row r="121" spans="1:13" x14ac:dyDescent="0.2">
      <c r="A121" s="202" t="s">
        <v>427</v>
      </c>
      <c r="B121" s="202"/>
      <c r="C121" s="205">
        <v>50320</v>
      </c>
      <c r="D121" s="205"/>
      <c r="E121" s="205">
        <v>1253</v>
      </c>
      <c r="F121" s="205"/>
      <c r="G121" s="205">
        <v>188349</v>
      </c>
      <c r="H121" s="205"/>
      <c r="I121" s="214">
        <v>14</v>
      </c>
      <c r="J121" s="214"/>
      <c r="K121" s="214">
        <v>79.5</v>
      </c>
      <c r="L121" s="214"/>
      <c r="M121" s="214">
        <v>92.5</v>
      </c>
    </row>
    <row r="122" spans="1:13" x14ac:dyDescent="0.2">
      <c r="A122" s="202"/>
      <c r="B122" s="202"/>
      <c r="C122" s="205"/>
      <c r="D122" s="205"/>
      <c r="E122" s="205"/>
      <c r="F122" s="205"/>
      <c r="G122" s="205"/>
      <c r="H122" s="205"/>
      <c r="I122" s="214"/>
      <c r="J122" s="214"/>
      <c r="K122" s="214"/>
      <c r="L122" s="214"/>
      <c r="M122" s="214"/>
    </row>
    <row r="123" spans="1:13" x14ac:dyDescent="0.2">
      <c r="A123" s="202" t="s">
        <v>428</v>
      </c>
      <c r="B123" s="202"/>
      <c r="C123" s="205">
        <v>249910</v>
      </c>
      <c r="D123" s="205"/>
      <c r="E123" s="205">
        <v>262</v>
      </c>
      <c r="F123" s="205"/>
      <c r="G123" s="205">
        <v>9053</v>
      </c>
      <c r="H123" s="205"/>
      <c r="I123" s="214">
        <v>69.3</v>
      </c>
      <c r="J123" s="214"/>
      <c r="K123" s="214">
        <v>16.600000000000001</v>
      </c>
      <c r="L123" s="214"/>
      <c r="M123" s="214">
        <v>4.4000000000000004</v>
      </c>
    </row>
    <row r="124" spans="1:13" x14ac:dyDescent="0.2">
      <c r="A124" s="202" t="s">
        <v>429</v>
      </c>
      <c r="B124" s="202"/>
      <c r="C124" s="205">
        <v>60255</v>
      </c>
      <c r="D124" s="205"/>
      <c r="E124" s="205">
        <v>62</v>
      </c>
      <c r="F124" s="205"/>
      <c r="G124" s="205">
        <v>6320</v>
      </c>
      <c r="H124" s="205"/>
      <c r="I124" s="214">
        <v>16.7</v>
      </c>
      <c r="J124" s="214"/>
      <c r="K124" s="214">
        <v>3.9</v>
      </c>
      <c r="L124" s="214"/>
      <c r="M124" s="214">
        <v>3.1</v>
      </c>
    </row>
    <row r="125" spans="1:13" x14ac:dyDescent="0.2">
      <c r="A125" s="217" t="s">
        <v>430</v>
      </c>
      <c r="B125" s="202"/>
      <c r="C125" s="205">
        <v>3520</v>
      </c>
      <c r="D125" s="205"/>
      <c r="E125" s="205">
        <v>8</v>
      </c>
      <c r="F125" s="205"/>
      <c r="G125" s="205">
        <v>577</v>
      </c>
      <c r="H125" s="205"/>
      <c r="I125" s="214">
        <v>1</v>
      </c>
      <c r="J125" s="214"/>
      <c r="K125" s="214">
        <v>0.5</v>
      </c>
      <c r="L125" s="214"/>
      <c r="M125" s="214">
        <v>0.3</v>
      </c>
    </row>
    <row r="126" spans="1:13" x14ac:dyDescent="0.2">
      <c r="A126" s="202" t="s">
        <v>431</v>
      </c>
      <c r="B126" s="202"/>
      <c r="C126" s="205">
        <v>27105</v>
      </c>
      <c r="D126" s="205"/>
      <c r="E126" s="205">
        <v>74</v>
      </c>
      <c r="F126" s="205"/>
      <c r="G126" s="205">
        <v>9445</v>
      </c>
      <c r="H126" s="205"/>
      <c r="I126" s="214">
        <v>7.5</v>
      </c>
      <c r="J126" s="214"/>
      <c r="K126" s="214">
        <v>4.7</v>
      </c>
      <c r="L126" s="214"/>
      <c r="M126" s="214">
        <v>4.5999999999999996</v>
      </c>
    </row>
    <row r="127" spans="1:13" x14ac:dyDescent="0.2">
      <c r="A127" s="202" t="s">
        <v>432</v>
      </c>
      <c r="B127" s="202"/>
      <c r="C127" s="205">
        <v>10105</v>
      </c>
      <c r="D127" s="205"/>
      <c r="E127" s="205">
        <v>68</v>
      </c>
      <c r="F127" s="205"/>
      <c r="G127" s="205">
        <v>8122</v>
      </c>
      <c r="H127" s="205"/>
      <c r="I127" s="214">
        <v>2.8</v>
      </c>
      <c r="J127" s="214"/>
      <c r="K127" s="214">
        <v>4.3</v>
      </c>
      <c r="L127" s="214"/>
      <c r="M127" s="214">
        <v>4</v>
      </c>
    </row>
    <row r="128" spans="1:13" x14ac:dyDescent="0.2">
      <c r="A128" s="202" t="s">
        <v>433</v>
      </c>
      <c r="B128" s="202"/>
      <c r="C128" s="205">
        <v>4790</v>
      </c>
      <c r="D128" s="205"/>
      <c r="E128" s="205">
        <v>65</v>
      </c>
      <c r="F128" s="205"/>
      <c r="G128" s="205">
        <v>10876</v>
      </c>
      <c r="H128" s="205"/>
      <c r="I128" s="214">
        <v>1.3</v>
      </c>
      <c r="J128" s="218"/>
      <c r="K128" s="214">
        <v>4.0999999999999996</v>
      </c>
      <c r="L128" s="214"/>
      <c r="M128" s="214">
        <v>5.3</v>
      </c>
    </row>
    <row r="129" spans="1:13" x14ac:dyDescent="0.2">
      <c r="A129" s="202" t="s">
        <v>434</v>
      </c>
      <c r="B129" s="202"/>
      <c r="C129" s="205">
        <v>2845</v>
      </c>
      <c r="D129" s="205"/>
      <c r="E129" s="205">
        <v>87</v>
      </c>
      <c r="F129" s="205"/>
      <c r="G129" s="205">
        <v>14719</v>
      </c>
      <c r="H129" s="205"/>
      <c r="I129" s="214">
        <v>0.8</v>
      </c>
      <c r="J129" s="218"/>
      <c r="K129" s="214">
        <v>5.5</v>
      </c>
      <c r="L129" s="214"/>
      <c r="M129" s="214">
        <v>7.2</v>
      </c>
    </row>
    <row r="130" spans="1:13" x14ac:dyDescent="0.2">
      <c r="A130" s="202" t="s">
        <v>435</v>
      </c>
      <c r="B130" s="202"/>
      <c r="C130" s="205">
        <v>1020</v>
      </c>
      <c r="D130" s="205"/>
      <c r="E130" s="205">
        <v>70</v>
      </c>
      <c r="F130" s="205"/>
      <c r="G130" s="205">
        <v>12869</v>
      </c>
      <c r="H130" s="205"/>
      <c r="I130" s="214">
        <v>0.3</v>
      </c>
      <c r="J130" s="218"/>
      <c r="K130" s="214">
        <v>4.4000000000000004</v>
      </c>
      <c r="L130" s="214"/>
      <c r="M130" s="214">
        <v>6.3</v>
      </c>
    </row>
    <row r="131" spans="1:13" x14ac:dyDescent="0.2">
      <c r="A131" s="202" t="s">
        <v>436</v>
      </c>
      <c r="B131" s="202"/>
      <c r="C131" s="205">
        <v>475</v>
      </c>
      <c r="D131" s="205"/>
      <c r="E131" s="205">
        <v>66</v>
      </c>
      <c r="F131" s="205"/>
      <c r="G131" s="205">
        <v>14295</v>
      </c>
      <c r="H131" s="205"/>
      <c r="I131" s="214">
        <v>0.1</v>
      </c>
      <c r="J131" s="218"/>
      <c r="K131" s="214">
        <v>4.2</v>
      </c>
      <c r="L131" s="214"/>
      <c r="M131" s="214">
        <v>7</v>
      </c>
    </row>
    <row r="132" spans="1:13" x14ac:dyDescent="0.2">
      <c r="A132" s="202" t="s">
        <v>437</v>
      </c>
      <c r="B132" s="202"/>
      <c r="C132" s="205">
        <v>80</v>
      </c>
      <c r="D132" s="205"/>
      <c r="E132" s="205">
        <v>18</v>
      </c>
      <c r="F132" s="205"/>
      <c r="G132" s="205">
        <v>3936</v>
      </c>
      <c r="H132" s="205"/>
      <c r="I132" s="214">
        <v>0</v>
      </c>
      <c r="J132" s="218"/>
      <c r="K132" s="214">
        <v>1.1000000000000001</v>
      </c>
      <c r="L132" s="214"/>
      <c r="M132" s="214">
        <v>1.9</v>
      </c>
    </row>
    <row r="133" spans="1:13" x14ac:dyDescent="0.2">
      <c r="A133" s="202" t="s">
        <v>438</v>
      </c>
      <c r="B133" s="202"/>
      <c r="C133" s="205">
        <v>155</v>
      </c>
      <c r="D133" s="205"/>
      <c r="E133" s="205">
        <v>54</v>
      </c>
      <c r="F133" s="205"/>
      <c r="G133" s="205">
        <v>9181</v>
      </c>
      <c r="H133" s="205"/>
      <c r="I133" s="214">
        <v>0</v>
      </c>
      <c r="J133" s="218"/>
      <c r="K133" s="214">
        <v>3.4</v>
      </c>
      <c r="L133" s="214"/>
      <c r="M133" s="214">
        <v>4.5</v>
      </c>
    </row>
    <row r="134" spans="1:13" x14ac:dyDescent="0.2">
      <c r="A134" s="202" t="s">
        <v>439</v>
      </c>
      <c r="B134" s="202"/>
      <c r="C134" s="205">
        <v>225</v>
      </c>
      <c r="D134" s="205"/>
      <c r="E134" s="205">
        <v>743</v>
      </c>
      <c r="F134" s="205"/>
      <c r="G134" s="205">
        <v>104330</v>
      </c>
      <c r="H134" s="205"/>
      <c r="I134" s="214">
        <v>0.1</v>
      </c>
      <c r="J134" s="218"/>
      <c r="K134" s="214">
        <v>47.1</v>
      </c>
      <c r="L134" s="214"/>
      <c r="M134" s="214">
        <v>51.2</v>
      </c>
    </row>
    <row r="135" spans="1:13" x14ac:dyDescent="0.2">
      <c r="A135" s="202"/>
      <c r="B135" s="202"/>
      <c r="C135" s="219"/>
      <c r="D135" s="219"/>
      <c r="E135" s="220"/>
      <c r="F135" s="220"/>
      <c r="G135" s="220"/>
      <c r="H135" s="205"/>
      <c r="I135" s="214"/>
      <c r="J135" s="214"/>
      <c r="K135" s="214"/>
      <c r="L135" s="214"/>
      <c r="M135" s="214"/>
    </row>
    <row r="136" spans="1:13" x14ac:dyDescent="0.2">
      <c r="A136" s="192" t="s">
        <v>446</v>
      </c>
      <c r="B136" s="192"/>
      <c r="C136" s="219"/>
      <c r="D136" s="219"/>
      <c r="E136" s="225"/>
      <c r="F136" s="225"/>
      <c r="G136" s="225"/>
      <c r="H136" s="205"/>
      <c r="I136" s="221"/>
      <c r="J136" s="221"/>
      <c r="K136" s="221"/>
      <c r="L136" s="221"/>
      <c r="M136" s="221"/>
    </row>
    <row r="137" spans="1:13" x14ac:dyDescent="0.2">
      <c r="A137" s="202"/>
      <c r="B137" s="202"/>
      <c r="C137" s="219"/>
      <c r="D137" s="219"/>
      <c r="E137" s="225"/>
      <c r="F137" s="225"/>
      <c r="G137" s="225"/>
      <c r="H137" s="205"/>
      <c r="I137" s="221"/>
      <c r="J137" s="221"/>
      <c r="K137" s="221"/>
      <c r="L137" s="221"/>
      <c r="M137" s="221"/>
    </row>
    <row r="138" spans="1:13" x14ac:dyDescent="0.2">
      <c r="A138" s="202" t="s">
        <v>426</v>
      </c>
      <c r="B138" s="202"/>
      <c r="C138" s="205">
        <v>201745</v>
      </c>
      <c r="D138" s="205"/>
      <c r="E138" s="205">
        <v>2390</v>
      </c>
      <c r="F138" s="205"/>
      <c r="G138" s="205">
        <v>110335</v>
      </c>
      <c r="H138" s="205"/>
      <c r="I138" s="214">
        <v>100</v>
      </c>
      <c r="J138" s="214"/>
      <c r="K138" s="214">
        <v>100</v>
      </c>
      <c r="L138" s="214"/>
      <c r="M138" s="214">
        <v>100</v>
      </c>
    </row>
    <row r="139" spans="1:13" x14ac:dyDescent="0.2">
      <c r="A139" s="202" t="s">
        <v>427</v>
      </c>
      <c r="B139" s="202"/>
      <c r="C139" s="205">
        <v>135730</v>
      </c>
      <c r="D139" s="205"/>
      <c r="E139" s="205">
        <v>2299</v>
      </c>
      <c r="F139" s="205"/>
      <c r="G139" s="205">
        <v>106069</v>
      </c>
      <c r="H139" s="205"/>
      <c r="I139" s="214">
        <v>67.3</v>
      </c>
      <c r="J139" s="214"/>
      <c r="K139" s="214">
        <v>96.2</v>
      </c>
      <c r="L139" s="214"/>
      <c r="M139" s="214">
        <v>96.1</v>
      </c>
    </row>
    <row r="140" spans="1:13" x14ac:dyDescent="0.2">
      <c r="A140" s="202"/>
      <c r="B140" s="202"/>
      <c r="C140" s="205"/>
      <c r="D140" s="205"/>
      <c r="E140" s="205"/>
      <c r="F140" s="205"/>
      <c r="G140" s="205"/>
      <c r="H140" s="205"/>
      <c r="I140" s="214"/>
      <c r="J140" s="214"/>
      <c r="K140" s="214"/>
      <c r="L140" s="214"/>
      <c r="M140" s="214"/>
    </row>
    <row r="141" spans="1:13" x14ac:dyDescent="0.2">
      <c r="A141" s="202" t="s">
        <v>428</v>
      </c>
      <c r="B141" s="202"/>
      <c r="C141" s="205">
        <v>50210</v>
      </c>
      <c r="D141" s="205"/>
      <c r="E141" s="205">
        <v>72</v>
      </c>
      <c r="F141" s="205"/>
      <c r="G141" s="205">
        <v>2380</v>
      </c>
      <c r="H141" s="205"/>
      <c r="I141" s="214">
        <v>24.9</v>
      </c>
      <c r="J141" s="214"/>
      <c r="K141" s="214">
        <v>3</v>
      </c>
      <c r="L141" s="214"/>
      <c r="M141" s="214">
        <v>2.2000000000000002</v>
      </c>
    </row>
    <row r="142" spans="1:13" x14ac:dyDescent="0.2">
      <c r="A142" s="202" t="s">
        <v>429</v>
      </c>
      <c r="B142" s="202"/>
      <c r="C142" s="205">
        <v>15805</v>
      </c>
      <c r="D142" s="205"/>
      <c r="E142" s="205">
        <v>18</v>
      </c>
      <c r="F142" s="205"/>
      <c r="G142" s="205">
        <v>1887</v>
      </c>
      <c r="H142" s="205"/>
      <c r="I142" s="214">
        <v>7.8</v>
      </c>
      <c r="J142" s="214"/>
      <c r="K142" s="214">
        <v>0.8</v>
      </c>
      <c r="L142" s="214"/>
      <c r="M142" s="214">
        <v>1.7</v>
      </c>
    </row>
    <row r="143" spans="1:13" x14ac:dyDescent="0.2">
      <c r="A143" s="217" t="s">
        <v>430</v>
      </c>
      <c r="B143" s="202"/>
      <c r="C143" s="205">
        <v>10365</v>
      </c>
      <c r="D143" s="205"/>
      <c r="E143" s="205">
        <v>23</v>
      </c>
      <c r="F143" s="205"/>
      <c r="G143" s="205">
        <v>1121</v>
      </c>
      <c r="H143" s="205"/>
      <c r="I143" s="214">
        <v>5.0999999999999996</v>
      </c>
      <c r="J143" s="214"/>
      <c r="K143" s="214">
        <v>1</v>
      </c>
      <c r="L143" s="214"/>
      <c r="M143" s="214">
        <v>1</v>
      </c>
    </row>
    <row r="144" spans="1:13" x14ac:dyDescent="0.2">
      <c r="A144" s="202" t="s">
        <v>431</v>
      </c>
      <c r="B144" s="202"/>
      <c r="C144" s="205">
        <v>57370</v>
      </c>
      <c r="D144" s="205"/>
      <c r="E144" s="205">
        <v>191</v>
      </c>
      <c r="F144" s="205"/>
      <c r="G144" s="205">
        <v>9169</v>
      </c>
      <c r="H144" s="205"/>
      <c r="I144" s="214">
        <v>28.4</v>
      </c>
      <c r="J144" s="214"/>
      <c r="K144" s="214">
        <v>8</v>
      </c>
      <c r="L144" s="214"/>
      <c r="M144" s="214">
        <v>8.3000000000000007</v>
      </c>
    </row>
    <row r="145" spans="1:13" x14ac:dyDescent="0.2">
      <c r="A145" s="202" t="s">
        <v>432</v>
      </c>
      <c r="B145" s="202"/>
      <c r="C145" s="205">
        <v>32970</v>
      </c>
      <c r="D145" s="205"/>
      <c r="E145" s="205">
        <v>230</v>
      </c>
      <c r="F145" s="205"/>
      <c r="G145" s="205">
        <v>8802</v>
      </c>
      <c r="H145" s="205"/>
      <c r="I145" s="214">
        <v>16.3</v>
      </c>
      <c r="J145" s="214"/>
      <c r="K145" s="214">
        <v>9.6</v>
      </c>
      <c r="L145" s="214"/>
      <c r="M145" s="214">
        <v>8</v>
      </c>
    </row>
    <row r="146" spans="1:13" x14ac:dyDescent="0.2">
      <c r="A146" s="202" t="s">
        <v>433</v>
      </c>
      <c r="B146" s="202"/>
      <c r="C146" s="205">
        <v>20430</v>
      </c>
      <c r="D146" s="205"/>
      <c r="E146" s="205">
        <v>282</v>
      </c>
      <c r="F146" s="205"/>
      <c r="G146" s="205">
        <v>9961</v>
      </c>
      <c r="H146" s="205"/>
      <c r="I146" s="214">
        <v>10.1</v>
      </c>
      <c r="J146" s="218"/>
      <c r="K146" s="214">
        <v>11.8</v>
      </c>
      <c r="L146" s="214"/>
      <c r="M146" s="214">
        <v>9</v>
      </c>
    </row>
    <row r="147" spans="1:13" x14ac:dyDescent="0.2">
      <c r="A147" s="202" t="s">
        <v>434</v>
      </c>
      <c r="B147" s="202"/>
      <c r="C147" s="205">
        <v>10705</v>
      </c>
      <c r="D147" s="205"/>
      <c r="E147" s="205">
        <v>310</v>
      </c>
      <c r="F147" s="205"/>
      <c r="G147" s="205">
        <v>11790</v>
      </c>
      <c r="H147" s="205"/>
      <c r="I147" s="214">
        <v>5.3</v>
      </c>
      <c r="J147" s="218"/>
      <c r="K147" s="214">
        <v>13</v>
      </c>
      <c r="L147" s="214"/>
      <c r="M147" s="214">
        <v>10.7</v>
      </c>
    </row>
    <row r="148" spans="1:13" x14ac:dyDescent="0.2">
      <c r="A148" s="202" t="s">
        <v>435</v>
      </c>
      <c r="B148" s="202"/>
      <c r="C148" s="205">
        <v>2240</v>
      </c>
      <c r="D148" s="205"/>
      <c r="E148" s="205">
        <v>153</v>
      </c>
      <c r="F148" s="205"/>
      <c r="G148" s="205">
        <v>7381</v>
      </c>
      <c r="H148" s="205"/>
      <c r="I148" s="214">
        <v>1.1000000000000001</v>
      </c>
      <c r="J148" s="218"/>
      <c r="K148" s="214">
        <v>6.4</v>
      </c>
      <c r="L148" s="214"/>
      <c r="M148" s="214">
        <v>6.7</v>
      </c>
    </row>
    <row r="149" spans="1:13" x14ac:dyDescent="0.2">
      <c r="A149" s="202" t="s">
        <v>436</v>
      </c>
      <c r="B149" s="202"/>
      <c r="C149" s="205">
        <v>840</v>
      </c>
      <c r="D149" s="205"/>
      <c r="E149" s="205">
        <v>113</v>
      </c>
      <c r="F149" s="205"/>
      <c r="G149" s="205">
        <v>6430</v>
      </c>
      <c r="H149" s="205"/>
      <c r="I149" s="214">
        <v>0.4</v>
      </c>
      <c r="J149" s="218"/>
      <c r="K149" s="214">
        <v>4.7</v>
      </c>
      <c r="L149" s="214"/>
      <c r="M149" s="214">
        <v>5.8</v>
      </c>
    </row>
    <row r="150" spans="1:13" x14ac:dyDescent="0.2">
      <c r="A150" s="202" t="s">
        <v>437</v>
      </c>
      <c r="B150" s="202"/>
      <c r="C150" s="205">
        <v>145</v>
      </c>
      <c r="D150" s="205"/>
      <c r="E150" s="205">
        <v>32</v>
      </c>
      <c r="F150" s="205"/>
      <c r="G150" s="205">
        <v>1691</v>
      </c>
      <c r="H150" s="205"/>
      <c r="I150" s="214">
        <v>0.1</v>
      </c>
      <c r="J150" s="218"/>
      <c r="K150" s="214">
        <v>1.3</v>
      </c>
      <c r="L150" s="214"/>
      <c r="M150" s="214">
        <v>1.5</v>
      </c>
    </row>
    <row r="151" spans="1:13" x14ac:dyDescent="0.2">
      <c r="A151" s="202" t="s">
        <v>438</v>
      </c>
      <c r="B151" s="202"/>
      <c r="C151" s="205">
        <v>345</v>
      </c>
      <c r="D151" s="205"/>
      <c r="E151" s="205">
        <v>121</v>
      </c>
      <c r="F151" s="205"/>
      <c r="G151" s="205">
        <v>6217</v>
      </c>
      <c r="H151" s="205"/>
      <c r="I151" s="214">
        <v>0.2</v>
      </c>
      <c r="J151" s="218"/>
      <c r="K151" s="214">
        <v>5.0999999999999996</v>
      </c>
      <c r="L151" s="214"/>
      <c r="M151" s="214">
        <v>5.6</v>
      </c>
    </row>
    <row r="152" spans="1:13" x14ac:dyDescent="0.2">
      <c r="A152" s="202" t="s">
        <v>439</v>
      </c>
      <c r="B152" s="202"/>
      <c r="C152" s="205">
        <v>320</v>
      </c>
      <c r="D152" s="205"/>
      <c r="E152" s="205">
        <v>845</v>
      </c>
      <c r="F152" s="205"/>
      <c r="G152" s="205">
        <v>43507</v>
      </c>
      <c r="H152" s="205"/>
      <c r="I152" s="214">
        <v>0.2</v>
      </c>
      <c r="J152" s="218"/>
      <c r="K152" s="214">
        <v>35.4</v>
      </c>
      <c r="L152" s="214"/>
      <c r="M152" s="214">
        <v>39.4</v>
      </c>
    </row>
    <row r="153" spans="1:13" x14ac:dyDescent="0.2">
      <c r="A153" s="202"/>
      <c r="B153" s="202"/>
      <c r="C153" s="225"/>
      <c r="D153" s="219"/>
      <c r="E153" s="225"/>
      <c r="F153" s="225"/>
      <c r="G153" s="225"/>
      <c r="H153" s="205"/>
      <c r="I153" s="214"/>
      <c r="J153" s="214"/>
      <c r="K153" s="214"/>
      <c r="L153" s="214"/>
      <c r="M153" s="214"/>
    </row>
    <row r="154" spans="1:13" x14ac:dyDescent="0.2">
      <c r="A154" s="192" t="s">
        <v>447</v>
      </c>
      <c r="B154" s="192"/>
      <c r="C154" s="219"/>
      <c r="D154" s="219"/>
      <c r="E154" s="225"/>
      <c r="F154" s="225"/>
      <c r="G154" s="225"/>
      <c r="H154" s="205"/>
      <c r="I154" s="221"/>
      <c r="J154" s="221"/>
      <c r="K154" s="221"/>
      <c r="L154" s="221"/>
      <c r="M154" s="221"/>
    </row>
    <row r="155" spans="1:13" x14ac:dyDescent="0.2">
      <c r="A155" s="202"/>
      <c r="B155" s="202"/>
      <c r="C155" s="219"/>
      <c r="D155" s="219"/>
      <c r="E155" s="225"/>
      <c r="F155" s="225"/>
      <c r="G155" s="225"/>
      <c r="H155" s="205"/>
      <c r="I155" s="221"/>
      <c r="J155" s="221"/>
      <c r="K155" s="221"/>
      <c r="L155" s="221"/>
      <c r="M155" s="221"/>
    </row>
    <row r="156" spans="1:13" x14ac:dyDescent="0.2">
      <c r="A156" s="202" t="s">
        <v>426</v>
      </c>
      <c r="B156" s="202"/>
      <c r="C156" s="205">
        <v>369545</v>
      </c>
      <c r="D156" s="205"/>
      <c r="E156" s="205">
        <v>1413</v>
      </c>
      <c r="F156" s="205"/>
      <c r="G156" s="205">
        <v>270717</v>
      </c>
      <c r="H156" s="205"/>
      <c r="I156" s="214">
        <v>100</v>
      </c>
      <c r="J156" s="214"/>
      <c r="K156" s="214">
        <v>100</v>
      </c>
      <c r="L156" s="214"/>
      <c r="M156" s="214">
        <v>100</v>
      </c>
    </row>
    <row r="157" spans="1:13" x14ac:dyDescent="0.2">
      <c r="A157" s="202" t="s">
        <v>427</v>
      </c>
      <c r="B157" s="202"/>
      <c r="C157" s="205">
        <v>86100</v>
      </c>
      <c r="D157" s="205"/>
      <c r="E157" s="205">
        <v>1111</v>
      </c>
      <c r="F157" s="205"/>
      <c r="G157" s="205">
        <v>250102</v>
      </c>
      <c r="H157" s="205"/>
      <c r="I157" s="214">
        <v>23.3</v>
      </c>
      <c r="J157" s="214"/>
      <c r="K157" s="214">
        <v>78.599999999999994</v>
      </c>
      <c r="L157" s="214"/>
      <c r="M157" s="214">
        <v>92.4</v>
      </c>
    </row>
    <row r="158" spans="1:13" x14ac:dyDescent="0.2">
      <c r="A158" s="202"/>
      <c r="B158" s="202"/>
      <c r="C158" s="205"/>
      <c r="D158" s="205"/>
      <c r="E158" s="205"/>
      <c r="F158" s="205"/>
      <c r="G158" s="205"/>
      <c r="H158" s="205"/>
      <c r="I158" s="214"/>
      <c r="J158" s="214"/>
      <c r="K158" s="214"/>
      <c r="L158" s="214"/>
      <c r="M158" s="214"/>
    </row>
    <row r="159" spans="1:13" x14ac:dyDescent="0.2">
      <c r="A159" s="202" t="s">
        <v>428</v>
      </c>
      <c r="B159" s="202"/>
      <c r="C159" s="205">
        <v>144600</v>
      </c>
      <c r="D159" s="205"/>
      <c r="E159" s="205">
        <v>162</v>
      </c>
      <c r="F159" s="205"/>
      <c r="G159" s="205">
        <v>4439</v>
      </c>
      <c r="H159" s="205"/>
      <c r="I159" s="214">
        <v>39.1</v>
      </c>
      <c r="J159" s="214"/>
      <c r="K159" s="214">
        <v>11.5</v>
      </c>
      <c r="L159" s="214"/>
      <c r="M159" s="214">
        <v>1.6</v>
      </c>
    </row>
    <row r="160" spans="1:13" x14ac:dyDescent="0.2">
      <c r="A160" s="202" t="s">
        <v>429</v>
      </c>
      <c r="B160" s="202"/>
      <c r="C160" s="205">
        <v>138845</v>
      </c>
      <c r="D160" s="205"/>
      <c r="E160" s="205">
        <v>140</v>
      </c>
      <c r="F160" s="205"/>
      <c r="G160" s="205">
        <v>16176</v>
      </c>
      <c r="H160" s="205"/>
      <c r="I160" s="214">
        <v>37.6</v>
      </c>
      <c r="J160" s="214"/>
      <c r="K160" s="214">
        <v>9.9</v>
      </c>
      <c r="L160" s="214"/>
      <c r="M160" s="214">
        <v>6</v>
      </c>
    </row>
    <row r="161" spans="1:13" x14ac:dyDescent="0.2">
      <c r="A161" s="217" t="s">
        <v>430</v>
      </c>
      <c r="B161" s="202"/>
      <c r="C161" s="205">
        <v>1060</v>
      </c>
      <c r="D161" s="205"/>
      <c r="E161" s="205">
        <v>2</v>
      </c>
      <c r="F161" s="205"/>
      <c r="G161" s="205">
        <v>170</v>
      </c>
      <c r="H161" s="205"/>
      <c r="I161" s="214">
        <v>0.3</v>
      </c>
      <c r="J161" s="214"/>
      <c r="K161" s="214">
        <v>0.1</v>
      </c>
      <c r="L161" s="214"/>
      <c r="M161" s="214">
        <v>0.1</v>
      </c>
    </row>
    <row r="162" spans="1:13" x14ac:dyDescent="0.2">
      <c r="A162" s="202" t="s">
        <v>431</v>
      </c>
      <c r="B162" s="202"/>
      <c r="C162" s="205">
        <v>62680</v>
      </c>
      <c r="D162" s="205"/>
      <c r="E162" s="205">
        <v>146</v>
      </c>
      <c r="F162" s="205"/>
      <c r="G162" s="205">
        <v>17434</v>
      </c>
      <c r="H162" s="205"/>
      <c r="I162" s="214">
        <v>17</v>
      </c>
      <c r="J162" s="214"/>
      <c r="K162" s="214">
        <v>10.3</v>
      </c>
      <c r="L162" s="214"/>
      <c r="M162" s="214">
        <v>6.4</v>
      </c>
    </row>
    <row r="163" spans="1:13" x14ac:dyDescent="0.2">
      <c r="A163" s="202" t="s">
        <v>432</v>
      </c>
      <c r="B163" s="202"/>
      <c r="C163" s="205">
        <v>10295</v>
      </c>
      <c r="D163" s="205"/>
      <c r="E163" s="205">
        <v>68</v>
      </c>
      <c r="F163" s="205"/>
      <c r="G163" s="205">
        <v>9861</v>
      </c>
      <c r="H163" s="205"/>
      <c r="I163" s="214">
        <v>2.8</v>
      </c>
      <c r="J163" s="214"/>
      <c r="K163" s="214">
        <v>4.8</v>
      </c>
      <c r="L163" s="214"/>
      <c r="M163" s="214">
        <v>3.6</v>
      </c>
    </row>
    <row r="164" spans="1:13" x14ac:dyDescent="0.2">
      <c r="A164" s="202" t="s">
        <v>433</v>
      </c>
      <c r="B164" s="202"/>
      <c r="C164" s="205">
        <v>6055</v>
      </c>
      <c r="D164" s="205"/>
      <c r="E164" s="205">
        <v>82</v>
      </c>
      <c r="F164" s="205"/>
      <c r="G164" s="205">
        <v>11816</v>
      </c>
      <c r="H164" s="205"/>
      <c r="I164" s="214">
        <v>1.6</v>
      </c>
      <c r="J164" s="218"/>
      <c r="K164" s="214">
        <v>5.8</v>
      </c>
      <c r="L164" s="214"/>
      <c r="M164" s="214">
        <v>4.4000000000000004</v>
      </c>
    </row>
    <row r="165" spans="1:13" x14ac:dyDescent="0.2">
      <c r="A165" s="202" t="s">
        <v>434</v>
      </c>
      <c r="B165" s="202"/>
      <c r="C165" s="205">
        <v>3665</v>
      </c>
      <c r="D165" s="205"/>
      <c r="E165" s="205">
        <v>111</v>
      </c>
      <c r="F165" s="205"/>
      <c r="G165" s="205">
        <v>20286</v>
      </c>
      <c r="H165" s="205"/>
      <c r="I165" s="214">
        <v>1</v>
      </c>
      <c r="J165" s="218"/>
      <c r="K165" s="214">
        <v>7.9</v>
      </c>
      <c r="L165" s="214"/>
      <c r="M165" s="214">
        <v>7.5</v>
      </c>
    </row>
    <row r="166" spans="1:13" x14ac:dyDescent="0.2">
      <c r="A166" s="202" t="s">
        <v>435</v>
      </c>
      <c r="B166" s="202"/>
      <c r="C166" s="205">
        <v>1310</v>
      </c>
      <c r="D166" s="205"/>
      <c r="E166" s="205">
        <v>90</v>
      </c>
      <c r="F166" s="205"/>
      <c r="G166" s="205">
        <v>18873</v>
      </c>
      <c r="H166" s="205"/>
      <c r="I166" s="214">
        <v>0.4</v>
      </c>
      <c r="J166" s="218"/>
      <c r="K166" s="214">
        <v>6.4</v>
      </c>
      <c r="L166" s="214"/>
      <c r="M166" s="214">
        <v>7</v>
      </c>
    </row>
    <row r="167" spans="1:13" x14ac:dyDescent="0.2">
      <c r="A167" s="202" t="s">
        <v>436</v>
      </c>
      <c r="B167" s="202"/>
      <c r="C167" s="205">
        <v>535</v>
      </c>
      <c r="D167" s="205"/>
      <c r="E167" s="205">
        <v>74</v>
      </c>
      <c r="F167" s="205"/>
      <c r="G167" s="205">
        <v>19669</v>
      </c>
      <c r="H167" s="205"/>
      <c r="I167" s="214">
        <v>0.1</v>
      </c>
      <c r="J167" s="218"/>
      <c r="K167" s="214">
        <v>5.2</v>
      </c>
      <c r="L167" s="214"/>
      <c r="M167" s="214">
        <v>7.3</v>
      </c>
    </row>
    <row r="168" spans="1:13" x14ac:dyDescent="0.2">
      <c r="A168" s="202" t="s">
        <v>437</v>
      </c>
      <c r="B168" s="202"/>
      <c r="C168" s="205">
        <v>105</v>
      </c>
      <c r="D168" s="205"/>
      <c r="E168" s="205">
        <v>24</v>
      </c>
      <c r="F168" s="205"/>
      <c r="G168" s="205">
        <v>5612</v>
      </c>
      <c r="H168" s="205"/>
      <c r="I168" s="214">
        <v>0</v>
      </c>
      <c r="J168" s="218"/>
      <c r="K168" s="214">
        <v>1.7</v>
      </c>
      <c r="L168" s="214"/>
      <c r="M168" s="214">
        <v>2.1</v>
      </c>
    </row>
    <row r="169" spans="1:13" x14ac:dyDescent="0.2">
      <c r="A169" s="202" t="s">
        <v>438</v>
      </c>
      <c r="B169" s="202"/>
      <c r="C169" s="205">
        <v>210</v>
      </c>
      <c r="D169" s="205"/>
      <c r="E169" s="205">
        <v>74</v>
      </c>
      <c r="F169" s="205"/>
      <c r="G169" s="205">
        <v>18956</v>
      </c>
      <c r="H169" s="205"/>
      <c r="I169" s="214">
        <v>0.1</v>
      </c>
      <c r="J169" s="218"/>
      <c r="K169" s="214">
        <v>5.2</v>
      </c>
      <c r="L169" s="214"/>
      <c r="M169" s="214">
        <v>7</v>
      </c>
    </row>
    <row r="170" spans="1:13" x14ac:dyDescent="0.2">
      <c r="A170" s="202" t="s">
        <v>439</v>
      </c>
      <c r="B170" s="202"/>
      <c r="C170" s="205">
        <v>185</v>
      </c>
      <c r="D170" s="205"/>
      <c r="E170" s="205">
        <v>441</v>
      </c>
      <c r="F170" s="205"/>
      <c r="G170" s="205">
        <v>127423</v>
      </c>
      <c r="H170" s="205"/>
      <c r="I170" s="214">
        <v>0.1</v>
      </c>
      <c r="J170" s="218"/>
      <c r="K170" s="214">
        <v>31.2</v>
      </c>
      <c r="L170" s="214"/>
      <c r="M170" s="214">
        <v>47.1</v>
      </c>
    </row>
    <row r="171" spans="1:13" x14ac:dyDescent="0.2">
      <c r="A171" s="202"/>
      <c r="B171" s="202"/>
      <c r="C171" s="219"/>
      <c r="D171" s="219"/>
      <c r="E171" s="220"/>
      <c r="F171" s="220"/>
      <c r="G171" s="220"/>
      <c r="H171" s="205"/>
      <c r="I171" s="205"/>
      <c r="J171" s="205"/>
      <c r="K171" s="205"/>
      <c r="L171" s="205"/>
      <c r="M171" s="205"/>
    </row>
    <row r="172" spans="1:13" x14ac:dyDescent="0.2">
      <c r="A172" s="192" t="s">
        <v>448</v>
      </c>
      <c r="B172" s="192"/>
      <c r="C172" s="219"/>
      <c r="D172" s="219"/>
      <c r="E172" s="225"/>
      <c r="F172" s="225"/>
      <c r="G172" s="225"/>
      <c r="H172" s="205"/>
      <c r="I172" s="221"/>
      <c r="J172" s="221"/>
      <c r="K172" s="221"/>
      <c r="L172" s="221"/>
      <c r="M172" s="221"/>
    </row>
    <row r="173" spans="1:13" x14ac:dyDescent="0.2">
      <c r="A173" s="202"/>
      <c r="B173" s="202"/>
      <c r="C173" s="223"/>
      <c r="D173" s="223"/>
      <c r="E173" s="224"/>
      <c r="F173" s="223"/>
      <c r="G173" s="223"/>
      <c r="H173" s="205"/>
      <c r="I173" s="221"/>
      <c r="J173" s="221"/>
      <c r="K173" s="221"/>
      <c r="L173" s="221"/>
      <c r="M173" s="221"/>
    </row>
    <row r="174" spans="1:13" x14ac:dyDescent="0.2">
      <c r="A174" s="202" t="s">
        <v>426</v>
      </c>
      <c r="B174" s="202"/>
      <c r="C174" s="205">
        <v>90730</v>
      </c>
      <c r="D174" s="205"/>
      <c r="E174" s="205">
        <v>1082</v>
      </c>
      <c r="F174" s="205"/>
      <c r="G174" s="205" t="s">
        <v>449</v>
      </c>
      <c r="H174" s="205"/>
      <c r="I174" s="214">
        <v>100</v>
      </c>
      <c r="J174" s="214"/>
      <c r="K174" s="214">
        <v>100</v>
      </c>
      <c r="L174" s="214"/>
      <c r="M174" s="205" t="s">
        <v>449</v>
      </c>
    </row>
    <row r="175" spans="1:13" x14ac:dyDescent="0.2">
      <c r="A175" s="202" t="s">
        <v>427</v>
      </c>
      <c r="B175" s="202"/>
      <c r="C175" s="205">
        <v>23360</v>
      </c>
      <c r="D175" s="205"/>
      <c r="E175" s="205">
        <v>993</v>
      </c>
      <c r="F175" s="205"/>
      <c r="G175" s="205" t="s">
        <v>449</v>
      </c>
      <c r="H175" s="205"/>
      <c r="I175" s="214">
        <v>25.7</v>
      </c>
      <c r="J175" s="214"/>
      <c r="K175" s="214">
        <v>91.8</v>
      </c>
      <c r="L175" s="214"/>
      <c r="M175" s="205" t="s">
        <v>449</v>
      </c>
    </row>
    <row r="176" spans="1:13" x14ac:dyDescent="0.2">
      <c r="A176" s="202"/>
      <c r="B176" s="202"/>
      <c r="C176" s="205"/>
      <c r="D176" s="205"/>
      <c r="E176" s="205"/>
      <c r="F176" s="205"/>
      <c r="G176" s="205"/>
      <c r="H176" s="205"/>
      <c r="I176" s="214"/>
      <c r="J176" s="214"/>
      <c r="K176" s="214"/>
      <c r="L176" s="214"/>
      <c r="M176" s="205"/>
    </row>
    <row r="177" spans="1:13" x14ac:dyDescent="0.2">
      <c r="A177" s="202" t="s">
        <v>428</v>
      </c>
      <c r="B177" s="202"/>
      <c r="C177" s="205">
        <v>44125</v>
      </c>
      <c r="D177" s="205"/>
      <c r="E177" s="205">
        <v>72</v>
      </c>
      <c r="F177" s="205"/>
      <c r="G177" s="205" t="s">
        <v>449</v>
      </c>
      <c r="H177" s="205"/>
      <c r="I177" s="214">
        <v>48.6</v>
      </c>
      <c r="J177" s="214"/>
      <c r="K177" s="214">
        <v>6.7</v>
      </c>
      <c r="L177" s="214"/>
      <c r="M177" s="205" t="s">
        <v>449</v>
      </c>
    </row>
    <row r="178" spans="1:13" x14ac:dyDescent="0.2">
      <c r="A178" s="202" t="s">
        <v>429</v>
      </c>
      <c r="B178" s="202"/>
      <c r="C178" s="205">
        <v>23245</v>
      </c>
      <c r="D178" s="205"/>
      <c r="E178" s="205">
        <v>16</v>
      </c>
      <c r="F178" s="205"/>
      <c r="G178" s="205" t="s">
        <v>449</v>
      </c>
      <c r="H178" s="205"/>
      <c r="I178" s="214">
        <v>25.6</v>
      </c>
      <c r="J178" s="214"/>
      <c r="K178" s="214">
        <v>1.5</v>
      </c>
      <c r="L178" s="214"/>
      <c r="M178" s="205" t="s">
        <v>449</v>
      </c>
    </row>
    <row r="179" spans="1:13" x14ac:dyDescent="0.2">
      <c r="A179" s="217" t="s">
        <v>430</v>
      </c>
      <c r="B179" s="202"/>
      <c r="C179" s="205">
        <v>970</v>
      </c>
      <c r="D179" s="205"/>
      <c r="E179" s="205">
        <v>2</v>
      </c>
      <c r="F179" s="205"/>
      <c r="G179" s="205" t="s">
        <v>449</v>
      </c>
      <c r="H179" s="205"/>
      <c r="I179" s="214">
        <v>1.1000000000000001</v>
      </c>
      <c r="J179" s="214"/>
      <c r="K179" s="214">
        <v>0.2</v>
      </c>
      <c r="L179" s="214"/>
      <c r="M179" s="205" t="s">
        <v>449</v>
      </c>
    </row>
    <row r="180" spans="1:13" x14ac:dyDescent="0.2">
      <c r="A180" s="202" t="s">
        <v>431</v>
      </c>
      <c r="B180" s="202"/>
      <c r="C180" s="205">
        <v>13300</v>
      </c>
      <c r="D180" s="205"/>
      <c r="E180" s="205">
        <v>35</v>
      </c>
      <c r="F180" s="205"/>
      <c r="G180" s="205" t="s">
        <v>449</v>
      </c>
      <c r="H180" s="205"/>
      <c r="I180" s="214">
        <v>14.7</v>
      </c>
      <c r="J180" s="214"/>
      <c r="K180" s="214">
        <v>3.2</v>
      </c>
      <c r="L180" s="214"/>
      <c r="M180" s="205" t="s">
        <v>449</v>
      </c>
    </row>
    <row r="181" spans="1:13" x14ac:dyDescent="0.2">
      <c r="A181" s="202" t="s">
        <v>432</v>
      </c>
      <c r="B181" s="202"/>
      <c r="C181" s="205">
        <v>4505</v>
      </c>
      <c r="D181" s="205"/>
      <c r="E181" s="205">
        <v>30</v>
      </c>
      <c r="F181" s="205"/>
      <c r="G181" s="205" t="s">
        <v>449</v>
      </c>
      <c r="H181" s="205"/>
      <c r="I181" s="214">
        <v>5</v>
      </c>
      <c r="J181" s="214"/>
      <c r="K181" s="214">
        <v>2.8</v>
      </c>
      <c r="L181" s="214"/>
      <c r="M181" s="205" t="s">
        <v>449</v>
      </c>
    </row>
    <row r="182" spans="1:13" x14ac:dyDescent="0.2">
      <c r="A182" s="202" t="s">
        <v>433</v>
      </c>
      <c r="B182" s="202"/>
      <c r="C182" s="205">
        <v>2065</v>
      </c>
      <c r="D182" s="205"/>
      <c r="E182" s="205">
        <v>28</v>
      </c>
      <c r="F182" s="205"/>
      <c r="G182" s="205" t="s">
        <v>449</v>
      </c>
      <c r="H182" s="205"/>
      <c r="I182" s="214">
        <v>2.2999999999999998</v>
      </c>
      <c r="J182" s="218"/>
      <c r="K182" s="214">
        <v>2.6</v>
      </c>
      <c r="L182" s="214"/>
      <c r="M182" s="205" t="s">
        <v>449</v>
      </c>
    </row>
    <row r="183" spans="1:13" x14ac:dyDescent="0.2">
      <c r="A183" s="202" t="s">
        <v>434</v>
      </c>
      <c r="B183" s="202"/>
      <c r="C183" s="205">
        <v>1195</v>
      </c>
      <c r="D183" s="205"/>
      <c r="E183" s="205">
        <v>38</v>
      </c>
      <c r="F183" s="205"/>
      <c r="G183" s="205" t="s">
        <v>449</v>
      </c>
      <c r="H183" s="205"/>
      <c r="I183" s="214">
        <v>1.3</v>
      </c>
      <c r="J183" s="218"/>
      <c r="K183" s="214">
        <v>3.5</v>
      </c>
      <c r="L183" s="214"/>
      <c r="M183" s="205" t="s">
        <v>449</v>
      </c>
    </row>
    <row r="184" spans="1:13" x14ac:dyDescent="0.2">
      <c r="A184" s="202" t="s">
        <v>435</v>
      </c>
      <c r="B184" s="202"/>
      <c r="C184" s="205">
        <v>565</v>
      </c>
      <c r="D184" s="205"/>
      <c r="E184" s="205">
        <v>40</v>
      </c>
      <c r="F184" s="205"/>
      <c r="G184" s="205" t="s">
        <v>449</v>
      </c>
      <c r="H184" s="205"/>
      <c r="I184" s="214">
        <v>0.6</v>
      </c>
      <c r="J184" s="218"/>
      <c r="K184" s="214">
        <v>3.7</v>
      </c>
      <c r="L184" s="214"/>
      <c r="M184" s="205" t="s">
        <v>449</v>
      </c>
    </row>
    <row r="185" spans="1:13" x14ac:dyDescent="0.2">
      <c r="A185" s="202" t="s">
        <v>436</v>
      </c>
      <c r="B185" s="202"/>
      <c r="C185" s="205">
        <v>320</v>
      </c>
      <c r="D185" s="205"/>
      <c r="E185" s="205">
        <v>46</v>
      </c>
      <c r="F185" s="205"/>
      <c r="G185" s="205" t="s">
        <v>449</v>
      </c>
      <c r="H185" s="205"/>
      <c r="I185" s="214">
        <v>0.4</v>
      </c>
      <c r="J185" s="218"/>
      <c r="K185" s="214">
        <v>4.3</v>
      </c>
      <c r="L185" s="214"/>
      <c r="M185" s="205" t="s">
        <v>449</v>
      </c>
    </row>
    <row r="186" spans="1:13" x14ac:dyDescent="0.2">
      <c r="A186" s="202" t="s">
        <v>437</v>
      </c>
      <c r="B186" s="202"/>
      <c r="C186" s="205">
        <v>65</v>
      </c>
      <c r="D186" s="205"/>
      <c r="E186" s="205">
        <v>14</v>
      </c>
      <c r="F186" s="205"/>
      <c r="G186" s="205" t="s">
        <v>449</v>
      </c>
      <c r="H186" s="205"/>
      <c r="I186" s="214">
        <v>0.1</v>
      </c>
      <c r="J186" s="218"/>
      <c r="K186" s="214">
        <v>1.3</v>
      </c>
      <c r="L186" s="214"/>
      <c r="M186" s="205" t="s">
        <v>449</v>
      </c>
    </row>
    <row r="187" spans="1:13" x14ac:dyDescent="0.2">
      <c r="A187" s="202" t="s">
        <v>438</v>
      </c>
      <c r="B187" s="202"/>
      <c r="C187" s="205">
        <v>160</v>
      </c>
      <c r="D187" s="205"/>
      <c r="E187" s="205">
        <v>57</v>
      </c>
      <c r="F187" s="205"/>
      <c r="G187" s="205" t="s">
        <v>449</v>
      </c>
      <c r="H187" s="205"/>
      <c r="I187" s="214">
        <v>0.2</v>
      </c>
      <c r="J187" s="218"/>
      <c r="K187" s="214">
        <v>5.3</v>
      </c>
      <c r="L187" s="214"/>
      <c r="M187" s="205" t="s">
        <v>449</v>
      </c>
    </row>
    <row r="188" spans="1:13" x14ac:dyDescent="0.2">
      <c r="A188" s="202" t="s">
        <v>439</v>
      </c>
      <c r="B188" s="202"/>
      <c r="C188" s="205">
        <v>215</v>
      </c>
      <c r="D188" s="205"/>
      <c r="E188" s="205">
        <v>703</v>
      </c>
      <c r="F188" s="205"/>
      <c r="G188" s="205" t="s">
        <v>449</v>
      </c>
      <c r="H188" s="205"/>
      <c r="I188" s="214">
        <v>0.2</v>
      </c>
      <c r="J188" s="218"/>
      <c r="K188" s="214">
        <v>65</v>
      </c>
      <c r="L188" s="214"/>
      <c r="M188" s="205" t="s">
        <v>449</v>
      </c>
    </row>
    <row r="189" spans="1:13" x14ac:dyDescent="0.2">
      <c r="A189" s="202"/>
      <c r="B189" s="202"/>
      <c r="C189" s="213"/>
      <c r="D189" s="213"/>
      <c r="E189" s="213"/>
      <c r="F189" s="225"/>
      <c r="G189" s="225"/>
      <c r="H189" s="193"/>
      <c r="I189" s="214"/>
      <c r="J189" s="214"/>
      <c r="K189" s="214"/>
      <c r="L189" s="214"/>
      <c r="M189" s="214"/>
    </row>
    <row r="190" spans="1:13" x14ac:dyDescent="0.2">
      <c r="A190" s="192" t="s">
        <v>450</v>
      </c>
      <c r="B190" s="192"/>
      <c r="C190" s="219"/>
      <c r="D190" s="219"/>
      <c r="E190" s="225"/>
      <c r="F190" s="225"/>
      <c r="G190" s="225"/>
      <c r="H190" s="205"/>
      <c r="I190" s="221"/>
      <c r="J190" s="221"/>
      <c r="K190" s="221"/>
      <c r="L190" s="221"/>
      <c r="M190" s="221"/>
    </row>
    <row r="191" spans="1:13" x14ac:dyDescent="0.2">
      <c r="A191" s="202"/>
      <c r="B191" s="202"/>
      <c r="C191" s="219"/>
      <c r="D191" s="219"/>
      <c r="E191" s="225"/>
      <c r="F191" s="225"/>
      <c r="G191" s="225"/>
      <c r="H191" s="205"/>
      <c r="I191" s="221"/>
      <c r="J191" s="221"/>
      <c r="K191" s="221"/>
      <c r="L191" s="221"/>
      <c r="M191" s="221"/>
    </row>
    <row r="192" spans="1:13" x14ac:dyDescent="0.2">
      <c r="A192" s="202" t="s">
        <v>426</v>
      </c>
      <c r="B192" s="202"/>
      <c r="C192" s="205">
        <v>113205</v>
      </c>
      <c r="D192" s="205"/>
      <c r="E192" s="205">
        <v>515</v>
      </c>
      <c r="F192" s="205"/>
      <c r="G192" s="205">
        <v>65392</v>
      </c>
      <c r="H192" s="205"/>
      <c r="I192" s="214">
        <v>100</v>
      </c>
      <c r="J192" s="214"/>
      <c r="K192" s="214">
        <v>100</v>
      </c>
      <c r="L192" s="214"/>
      <c r="M192" s="214">
        <v>100</v>
      </c>
    </row>
    <row r="193" spans="1:13" x14ac:dyDescent="0.2">
      <c r="A193" s="202" t="s">
        <v>427</v>
      </c>
      <c r="B193" s="202"/>
      <c r="C193" s="205">
        <v>45780</v>
      </c>
      <c r="D193" s="205"/>
      <c r="E193" s="205">
        <v>422</v>
      </c>
      <c r="F193" s="205"/>
      <c r="G193" s="205">
        <v>53392</v>
      </c>
      <c r="H193" s="205"/>
      <c r="I193" s="214">
        <v>40.4</v>
      </c>
      <c r="J193" s="214"/>
      <c r="K193" s="214">
        <v>81.900000000000006</v>
      </c>
      <c r="L193" s="214"/>
      <c r="M193" s="214">
        <v>81.599999999999994</v>
      </c>
    </row>
    <row r="194" spans="1:13" x14ac:dyDescent="0.2">
      <c r="A194" s="202"/>
      <c r="B194" s="202"/>
      <c r="C194" s="205"/>
      <c r="D194" s="205"/>
      <c r="E194" s="205"/>
      <c r="F194" s="205"/>
      <c r="G194" s="205"/>
      <c r="H194" s="205"/>
      <c r="I194" s="214"/>
      <c r="J194" s="214"/>
      <c r="K194" s="214"/>
      <c r="L194" s="214"/>
      <c r="M194" s="214"/>
    </row>
    <row r="195" spans="1:13" x14ac:dyDescent="0.2">
      <c r="A195" s="202" t="s">
        <v>428</v>
      </c>
      <c r="B195" s="202"/>
      <c r="C195" s="205">
        <v>15995</v>
      </c>
      <c r="D195" s="205"/>
      <c r="E195" s="205">
        <v>27</v>
      </c>
      <c r="F195" s="205"/>
      <c r="G195" s="205">
        <v>973</v>
      </c>
      <c r="H195" s="205"/>
      <c r="I195" s="214">
        <v>14.1</v>
      </c>
      <c r="J195" s="214"/>
      <c r="K195" s="214">
        <v>5.2</v>
      </c>
      <c r="L195" s="214"/>
      <c r="M195" s="214">
        <v>1.5</v>
      </c>
    </row>
    <row r="196" spans="1:13" x14ac:dyDescent="0.2">
      <c r="A196" s="202" t="s">
        <v>429</v>
      </c>
      <c r="B196" s="202"/>
      <c r="C196" s="205">
        <v>51430</v>
      </c>
      <c r="D196" s="205"/>
      <c r="E196" s="205">
        <v>65</v>
      </c>
      <c r="F196" s="205"/>
      <c r="G196" s="205">
        <v>11027</v>
      </c>
      <c r="H196" s="205"/>
      <c r="I196" s="214">
        <v>45.4</v>
      </c>
      <c r="J196" s="214"/>
      <c r="K196" s="214">
        <v>12.6</v>
      </c>
      <c r="L196" s="214"/>
      <c r="M196" s="214">
        <v>16.899999999999999</v>
      </c>
    </row>
    <row r="197" spans="1:13" x14ac:dyDescent="0.2">
      <c r="A197" s="217" t="s">
        <v>430</v>
      </c>
      <c r="B197" s="202"/>
      <c r="C197" s="205">
        <v>2380</v>
      </c>
      <c r="D197" s="205"/>
      <c r="E197" s="205">
        <v>6</v>
      </c>
      <c r="F197" s="205"/>
      <c r="G197" s="205">
        <v>1393</v>
      </c>
      <c r="H197" s="205"/>
      <c r="I197" s="214">
        <v>2.1</v>
      </c>
      <c r="J197" s="214"/>
      <c r="K197" s="214">
        <v>1.2</v>
      </c>
      <c r="L197" s="214"/>
      <c r="M197" s="214">
        <v>2.1</v>
      </c>
    </row>
    <row r="198" spans="1:13" x14ac:dyDescent="0.2">
      <c r="A198" s="202" t="s">
        <v>431</v>
      </c>
      <c r="B198" s="202"/>
      <c r="C198" s="205">
        <v>27875</v>
      </c>
      <c r="D198" s="205"/>
      <c r="E198" s="205">
        <v>77</v>
      </c>
      <c r="F198" s="205"/>
      <c r="G198" s="205">
        <v>11557</v>
      </c>
      <c r="H198" s="205"/>
      <c r="I198" s="214">
        <v>24.6</v>
      </c>
      <c r="J198" s="214"/>
      <c r="K198" s="214">
        <v>15</v>
      </c>
      <c r="L198" s="214"/>
      <c r="M198" s="214">
        <v>17.7</v>
      </c>
    </row>
    <row r="199" spans="1:13" x14ac:dyDescent="0.2">
      <c r="A199" s="202" t="s">
        <v>432</v>
      </c>
      <c r="B199" s="202"/>
      <c r="C199" s="205">
        <v>9675</v>
      </c>
      <c r="D199" s="205"/>
      <c r="E199" s="205">
        <v>64</v>
      </c>
      <c r="F199" s="205"/>
      <c r="G199" s="205">
        <v>8323</v>
      </c>
      <c r="H199" s="205"/>
      <c r="I199" s="214">
        <v>8.5</v>
      </c>
      <c r="J199" s="214"/>
      <c r="K199" s="214">
        <v>12.4</v>
      </c>
      <c r="L199" s="214"/>
      <c r="M199" s="214">
        <v>12.7</v>
      </c>
    </row>
    <row r="200" spans="1:13" x14ac:dyDescent="0.2">
      <c r="A200" s="202" t="s">
        <v>433</v>
      </c>
      <c r="B200" s="202"/>
      <c r="C200" s="205">
        <v>4135</v>
      </c>
      <c r="D200" s="205"/>
      <c r="E200" s="205">
        <v>55</v>
      </c>
      <c r="F200" s="205"/>
      <c r="G200" s="205">
        <v>5868</v>
      </c>
      <c r="H200" s="205"/>
      <c r="I200" s="214">
        <v>3.7</v>
      </c>
      <c r="J200" s="218"/>
      <c r="K200" s="214">
        <v>10.7</v>
      </c>
      <c r="L200" s="214"/>
      <c r="M200" s="214">
        <v>9</v>
      </c>
    </row>
    <row r="201" spans="1:13" x14ac:dyDescent="0.2">
      <c r="A201" s="202" t="s">
        <v>434</v>
      </c>
      <c r="B201" s="202"/>
      <c r="C201" s="205">
        <v>1050</v>
      </c>
      <c r="D201" s="205"/>
      <c r="E201" s="205">
        <v>31</v>
      </c>
      <c r="F201" s="205"/>
      <c r="G201" s="205">
        <v>3460</v>
      </c>
      <c r="H201" s="205"/>
      <c r="I201" s="214">
        <v>0.9</v>
      </c>
      <c r="J201" s="218"/>
      <c r="K201" s="214">
        <v>6</v>
      </c>
      <c r="L201" s="214"/>
      <c r="M201" s="214">
        <v>5.3</v>
      </c>
    </row>
    <row r="202" spans="1:13" x14ac:dyDescent="0.2">
      <c r="A202" s="202" t="s">
        <v>435</v>
      </c>
      <c r="B202" s="202"/>
      <c r="C202" s="205">
        <v>280</v>
      </c>
      <c r="D202" s="205"/>
      <c r="E202" s="205">
        <v>19</v>
      </c>
      <c r="F202" s="205"/>
      <c r="G202" s="205">
        <v>2115</v>
      </c>
      <c r="H202" s="205"/>
      <c r="I202" s="214">
        <v>0.2</v>
      </c>
      <c r="J202" s="218"/>
      <c r="K202" s="214">
        <v>3.7</v>
      </c>
      <c r="L202" s="214"/>
      <c r="M202" s="214">
        <v>3.2</v>
      </c>
    </row>
    <row r="203" spans="1:13" x14ac:dyDescent="0.2">
      <c r="A203" s="202" t="s">
        <v>436</v>
      </c>
      <c r="B203" s="202"/>
      <c r="C203" s="205">
        <v>185</v>
      </c>
      <c r="D203" s="205"/>
      <c r="E203" s="205">
        <v>26</v>
      </c>
      <c r="F203" s="205"/>
      <c r="G203" s="205">
        <v>3743</v>
      </c>
      <c r="H203" s="205"/>
      <c r="I203" s="214">
        <v>0.2</v>
      </c>
      <c r="J203" s="218"/>
      <c r="K203" s="214">
        <v>5</v>
      </c>
      <c r="L203" s="214"/>
      <c r="M203" s="214">
        <v>5.7</v>
      </c>
    </row>
    <row r="204" spans="1:13" x14ac:dyDescent="0.2">
      <c r="A204" s="202" t="s">
        <v>437</v>
      </c>
      <c r="B204" s="202"/>
      <c r="C204" s="205">
        <v>30</v>
      </c>
      <c r="D204" s="205"/>
      <c r="E204" s="205">
        <v>7</v>
      </c>
      <c r="F204" s="205"/>
      <c r="G204" s="205">
        <v>1228</v>
      </c>
      <c r="H204" s="205"/>
      <c r="I204" s="214">
        <v>0</v>
      </c>
      <c r="J204" s="218"/>
      <c r="K204" s="214">
        <v>1.4</v>
      </c>
      <c r="L204" s="214"/>
      <c r="M204" s="214">
        <v>1.9</v>
      </c>
    </row>
    <row r="205" spans="1:13" x14ac:dyDescent="0.2">
      <c r="A205" s="202" t="s">
        <v>438</v>
      </c>
      <c r="B205" s="202"/>
      <c r="C205" s="205">
        <v>80</v>
      </c>
      <c r="D205" s="205"/>
      <c r="E205" s="205">
        <v>29</v>
      </c>
      <c r="F205" s="205"/>
      <c r="G205" s="205">
        <v>3306</v>
      </c>
      <c r="H205" s="205"/>
      <c r="I205" s="214">
        <v>0.1</v>
      </c>
      <c r="J205" s="218"/>
      <c r="K205" s="214">
        <v>5.6</v>
      </c>
      <c r="L205" s="214"/>
      <c r="M205" s="214">
        <v>5.0999999999999996</v>
      </c>
    </row>
    <row r="206" spans="1:13" x14ac:dyDescent="0.2">
      <c r="A206" s="202" t="s">
        <v>439</v>
      </c>
      <c r="B206" s="202"/>
      <c r="C206" s="205">
        <v>90</v>
      </c>
      <c r="D206" s="205"/>
      <c r="E206" s="205">
        <v>108</v>
      </c>
      <c r="F206" s="205"/>
      <c r="G206" s="205">
        <v>12398</v>
      </c>
      <c r="H206" s="205"/>
      <c r="I206" s="214">
        <v>0.1</v>
      </c>
      <c r="J206" s="218"/>
      <c r="K206" s="214">
        <v>21</v>
      </c>
      <c r="L206" s="214"/>
      <c r="M206" s="214">
        <v>19</v>
      </c>
    </row>
    <row r="207" spans="1:13" x14ac:dyDescent="0.2">
      <c r="A207" s="202"/>
      <c r="B207" s="202"/>
      <c r="C207" s="225"/>
      <c r="D207" s="219"/>
      <c r="E207" s="225"/>
      <c r="F207" s="225"/>
      <c r="G207" s="225"/>
      <c r="H207" s="205"/>
      <c r="I207" s="214"/>
      <c r="J207" s="214"/>
      <c r="K207" s="214"/>
      <c r="L207" s="214"/>
      <c r="M207" s="214"/>
    </row>
    <row r="208" spans="1:13" x14ac:dyDescent="0.2">
      <c r="A208" s="192" t="s">
        <v>451</v>
      </c>
      <c r="B208" s="192"/>
      <c r="C208" s="219"/>
      <c r="D208" s="219"/>
      <c r="E208" s="225"/>
      <c r="F208" s="225"/>
      <c r="G208" s="225"/>
      <c r="H208" s="205"/>
      <c r="I208" s="221"/>
      <c r="J208" s="221"/>
      <c r="K208" s="221"/>
      <c r="L208" s="221"/>
      <c r="M208" s="221"/>
    </row>
    <row r="209" spans="1:13" x14ac:dyDescent="0.2">
      <c r="A209" s="202"/>
      <c r="B209" s="202"/>
      <c r="C209" s="229"/>
      <c r="D209" s="219"/>
      <c r="E209" s="225"/>
      <c r="F209" s="225"/>
      <c r="G209" s="225"/>
      <c r="H209" s="205"/>
      <c r="I209" s="221"/>
      <c r="J209" s="221"/>
      <c r="K209" s="221"/>
      <c r="L209" s="221"/>
      <c r="M209" s="221"/>
    </row>
    <row r="210" spans="1:13" x14ac:dyDescent="0.2">
      <c r="A210" s="202" t="s">
        <v>426</v>
      </c>
      <c r="B210" s="202"/>
      <c r="C210" s="205">
        <v>867880</v>
      </c>
      <c r="D210" s="205"/>
      <c r="E210" s="205">
        <v>2732</v>
      </c>
      <c r="F210" s="205"/>
      <c r="G210" s="205">
        <v>363004</v>
      </c>
      <c r="H210" s="205"/>
      <c r="I210" s="214">
        <v>100</v>
      </c>
      <c r="J210" s="214"/>
      <c r="K210" s="214">
        <v>100</v>
      </c>
      <c r="L210" s="214"/>
      <c r="M210" s="214">
        <v>100</v>
      </c>
    </row>
    <row r="211" spans="1:13" x14ac:dyDescent="0.2">
      <c r="A211" s="202" t="s">
        <v>427</v>
      </c>
      <c r="B211" s="202"/>
      <c r="C211" s="205">
        <v>197780</v>
      </c>
      <c r="D211" s="205"/>
      <c r="E211" s="205">
        <v>2010</v>
      </c>
      <c r="F211" s="205"/>
      <c r="G211" s="205">
        <v>312726</v>
      </c>
      <c r="H211" s="205"/>
      <c r="I211" s="214">
        <v>22.8</v>
      </c>
      <c r="J211" s="214"/>
      <c r="K211" s="214">
        <v>73.599999999999994</v>
      </c>
      <c r="L211" s="214"/>
      <c r="M211" s="214">
        <v>86.1</v>
      </c>
    </row>
    <row r="212" spans="1:13" x14ac:dyDescent="0.2">
      <c r="A212" s="202"/>
      <c r="B212" s="202"/>
      <c r="C212" s="205"/>
      <c r="D212" s="205"/>
      <c r="E212" s="205"/>
      <c r="F212" s="205"/>
      <c r="G212" s="205"/>
      <c r="H212" s="205"/>
      <c r="I212" s="214"/>
      <c r="J212" s="214"/>
      <c r="K212" s="214"/>
      <c r="L212" s="214"/>
      <c r="M212" s="214"/>
    </row>
    <row r="213" spans="1:13" x14ac:dyDescent="0.2">
      <c r="A213" s="202" t="s">
        <v>428</v>
      </c>
      <c r="B213" s="202"/>
      <c r="C213" s="205">
        <v>398160</v>
      </c>
      <c r="D213" s="205"/>
      <c r="E213" s="205">
        <v>444</v>
      </c>
      <c r="F213" s="205"/>
      <c r="G213" s="205">
        <v>16335</v>
      </c>
      <c r="H213" s="205"/>
      <c r="I213" s="214">
        <v>45.9</v>
      </c>
      <c r="J213" s="214"/>
      <c r="K213" s="214">
        <v>16.3</v>
      </c>
      <c r="L213" s="214"/>
      <c r="M213" s="214">
        <v>4.5</v>
      </c>
    </row>
    <row r="214" spans="1:13" x14ac:dyDescent="0.2">
      <c r="A214" s="202" t="s">
        <v>429</v>
      </c>
      <c r="B214" s="202"/>
      <c r="C214" s="205">
        <v>271940</v>
      </c>
      <c r="D214" s="205"/>
      <c r="E214" s="205">
        <v>278</v>
      </c>
      <c r="F214" s="205"/>
      <c r="G214" s="205">
        <v>33943</v>
      </c>
      <c r="H214" s="205"/>
      <c r="I214" s="214">
        <v>31.3</v>
      </c>
      <c r="J214" s="214"/>
      <c r="K214" s="214">
        <v>10.199999999999999</v>
      </c>
      <c r="L214" s="214"/>
      <c r="M214" s="214">
        <v>9.4</v>
      </c>
    </row>
    <row r="215" spans="1:13" x14ac:dyDescent="0.2">
      <c r="A215" s="217" t="s">
        <v>430</v>
      </c>
      <c r="B215" s="202"/>
      <c r="C215" s="205">
        <v>15950</v>
      </c>
      <c r="D215" s="205"/>
      <c r="E215" s="205">
        <v>33</v>
      </c>
      <c r="F215" s="205"/>
      <c r="G215" s="205">
        <v>2437</v>
      </c>
      <c r="H215" s="205"/>
      <c r="I215" s="214">
        <v>1.8</v>
      </c>
      <c r="J215" s="214"/>
      <c r="K215" s="214">
        <v>1.2</v>
      </c>
      <c r="L215" s="214"/>
      <c r="M215" s="214">
        <v>0.7</v>
      </c>
    </row>
    <row r="216" spans="1:13" x14ac:dyDescent="0.2">
      <c r="A216" s="202" t="s">
        <v>431</v>
      </c>
      <c r="B216" s="202"/>
      <c r="C216" s="205">
        <v>127370</v>
      </c>
      <c r="D216" s="205"/>
      <c r="E216" s="205">
        <v>319</v>
      </c>
      <c r="F216" s="205"/>
      <c r="G216" s="205">
        <v>34095</v>
      </c>
      <c r="H216" s="205"/>
      <c r="I216" s="214">
        <v>14.7</v>
      </c>
      <c r="J216" s="214"/>
      <c r="K216" s="214">
        <v>11.7</v>
      </c>
      <c r="L216" s="214"/>
      <c r="M216" s="214">
        <v>9.4</v>
      </c>
    </row>
    <row r="217" spans="1:13" x14ac:dyDescent="0.2">
      <c r="A217" s="202" t="s">
        <v>432</v>
      </c>
      <c r="B217" s="202"/>
      <c r="C217" s="205">
        <v>27950</v>
      </c>
      <c r="D217" s="205"/>
      <c r="E217" s="205">
        <v>189</v>
      </c>
      <c r="F217" s="205"/>
      <c r="G217" s="205">
        <v>25918</v>
      </c>
      <c r="H217" s="205"/>
      <c r="I217" s="214">
        <v>3.2</v>
      </c>
      <c r="J217" s="214"/>
      <c r="K217" s="214">
        <v>6.9</v>
      </c>
      <c r="L217" s="214"/>
      <c r="M217" s="214">
        <v>7.1</v>
      </c>
    </row>
    <row r="218" spans="1:13" x14ac:dyDescent="0.2">
      <c r="A218" s="202" t="s">
        <v>433</v>
      </c>
      <c r="B218" s="202"/>
      <c r="C218" s="205">
        <v>14725</v>
      </c>
      <c r="D218" s="205"/>
      <c r="E218" s="205">
        <v>202</v>
      </c>
      <c r="F218" s="205"/>
      <c r="G218" s="205">
        <v>25820</v>
      </c>
      <c r="H218" s="205"/>
      <c r="I218" s="214">
        <v>1.7</v>
      </c>
      <c r="J218" s="218"/>
      <c r="K218" s="214">
        <v>7.4</v>
      </c>
      <c r="L218" s="214"/>
      <c r="M218" s="214">
        <v>7.1</v>
      </c>
    </row>
    <row r="219" spans="1:13" x14ac:dyDescent="0.2">
      <c r="A219" s="202" t="s">
        <v>434</v>
      </c>
      <c r="B219" s="202"/>
      <c r="C219" s="205">
        <v>7465</v>
      </c>
      <c r="D219" s="205"/>
      <c r="E219" s="205">
        <v>228</v>
      </c>
      <c r="F219" s="205"/>
      <c r="G219" s="205">
        <v>30115</v>
      </c>
      <c r="H219" s="205"/>
      <c r="I219" s="214">
        <v>0.9</v>
      </c>
      <c r="J219" s="218"/>
      <c r="K219" s="214">
        <v>8.3000000000000007</v>
      </c>
      <c r="L219" s="214"/>
      <c r="M219" s="214">
        <v>8.3000000000000007</v>
      </c>
    </row>
    <row r="220" spans="1:13" x14ac:dyDescent="0.2">
      <c r="A220" s="202" t="s">
        <v>435</v>
      </c>
      <c r="B220" s="202"/>
      <c r="C220" s="205">
        <v>2410</v>
      </c>
      <c r="D220" s="205"/>
      <c r="E220" s="205">
        <v>168</v>
      </c>
      <c r="F220" s="205"/>
      <c r="G220" s="205">
        <v>25396</v>
      </c>
      <c r="H220" s="205"/>
      <c r="I220" s="214">
        <v>0.3</v>
      </c>
      <c r="J220" s="218"/>
      <c r="K220" s="214">
        <v>6.1</v>
      </c>
      <c r="L220" s="214"/>
      <c r="M220" s="214">
        <v>7</v>
      </c>
    </row>
    <row r="221" spans="1:13" x14ac:dyDescent="0.2">
      <c r="A221" s="202" t="s">
        <v>436</v>
      </c>
      <c r="B221" s="202"/>
      <c r="C221" s="205">
        <v>1000</v>
      </c>
      <c r="D221" s="205"/>
      <c r="E221" s="205">
        <v>145</v>
      </c>
      <c r="F221" s="205"/>
      <c r="G221" s="205">
        <v>25249</v>
      </c>
      <c r="H221" s="205"/>
      <c r="I221" s="214">
        <v>0.1</v>
      </c>
      <c r="J221" s="218"/>
      <c r="K221" s="214">
        <v>5.3</v>
      </c>
      <c r="L221" s="214"/>
      <c r="M221" s="214">
        <v>7</v>
      </c>
    </row>
    <row r="222" spans="1:13" x14ac:dyDescent="0.2">
      <c r="A222" s="202" t="s">
        <v>437</v>
      </c>
      <c r="B222" s="202"/>
      <c r="C222" s="205">
        <v>190</v>
      </c>
      <c r="D222" s="205"/>
      <c r="E222" s="205">
        <v>43</v>
      </c>
      <c r="F222" s="205"/>
      <c r="G222" s="205">
        <v>7237</v>
      </c>
      <c r="H222" s="205"/>
      <c r="I222" s="214">
        <v>0</v>
      </c>
      <c r="J222" s="218"/>
      <c r="K222" s="214">
        <v>1.6</v>
      </c>
      <c r="L222" s="214"/>
      <c r="M222" s="214">
        <v>2</v>
      </c>
    </row>
    <row r="223" spans="1:13" x14ac:dyDescent="0.2">
      <c r="A223" s="202" t="s">
        <v>438</v>
      </c>
      <c r="B223" s="202"/>
      <c r="C223" s="205">
        <v>365</v>
      </c>
      <c r="D223" s="205"/>
      <c r="E223" s="205">
        <v>129</v>
      </c>
      <c r="F223" s="205"/>
      <c r="G223" s="205">
        <v>29771</v>
      </c>
      <c r="H223" s="205"/>
      <c r="I223" s="214">
        <v>0</v>
      </c>
      <c r="J223" s="218"/>
      <c r="K223" s="214">
        <v>4.7</v>
      </c>
      <c r="L223" s="214"/>
      <c r="M223" s="214">
        <v>8.1999999999999993</v>
      </c>
    </row>
    <row r="224" spans="1:13" x14ac:dyDescent="0.2">
      <c r="A224" s="202" t="s">
        <v>439</v>
      </c>
      <c r="B224" s="202"/>
      <c r="C224" s="205">
        <v>355</v>
      </c>
      <c r="D224" s="205"/>
      <c r="E224" s="205">
        <v>553</v>
      </c>
      <c r="F224" s="205"/>
      <c r="G224" s="205">
        <v>106689</v>
      </c>
      <c r="H224" s="205"/>
      <c r="I224" s="214">
        <v>0</v>
      </c>
      <c r="J224" s="218"/>
      <c r="K224" s="214">
        <v>20.2</v>
      </c>
      <c r="L224" s="214"/>
      <c r="M224" s="214">
        <v>29.4</v>
      </c>
    </row>
    <row r="225" spans="1:13" x14ac:dyDescent="0.2">
      <c r="A225" s="202"/>
      <c r="B225" s="202"/>
      <c r="C225" s="213"/>
      <c r="D225" s="219"/>
      <c r="E225" s="225"/>
      <c r="F225" s="225"/>
      <c r="G225" s="225"/>
      <c r="H225" s="193"/>
      <c r="I225" s="221"/>
      <c r="J225" s="221"/>
      <c r="K225" s="221"/>
      <c r="L225" s="221"/>
      <c r="M225" s="221"/>
    </row>
    <row r="226" spans="1:13" x14ac:dyDescent="0.2">
      <c r="A226" s="192" t="s">
        <v>452</v>
      </c>
      <c r="B226" s="192"/>
      <c r="C226" s="219"/>
      <c r="D226" s="219"/>
      <c r="E226" s="225"/>
      <c r="F226" s="225"/>
      <c r="G226" s="225"/>
      <c r="H226" s="205"/>
      <c r="I226" s="221"/>
      <c r="J226" s="221"/>
      <c r="K226" s="221"/>
      <c r="L226" s="221"/>
      <c r="M226" s="221"/>
    </row>
    <row r="227" spans="1:13" x14ac:dyDescent="0.2">
      <c r="A227" s="202"/>
      <c r="B227" s="202"/>
      <c r="C227" s="219"/>
      <c r="D227" s="219"/>
      <c r="E227" s="225"/>
      <c r="F227" s="225"/>
      <c r="G227" s="225"/>
      <c r="H227" s="205"/>
      <c r="I227" s="221"/>
      <c r="J227" s="221"/>
      <c r="K227" s="221"/>
      <c r="L227" s="221"/>
      <c r="M227" s="221"/>
    </row>
    <row r="228" spans="1:13" x14ac:dyDescent="0.2">
      <c r="A228" s="202" t="s">
        <v>426</v>
      </c>
      <c r="B228" s="202"/>
      <c r="C228" s="205">
        <v>512160</v>
      </c>
      <c r="D228" s="205"/>
      <c r="E228" s="205">
        <v>3096</v>
      </c>
      <c r="F228" s="205"/>
      <c r="G228" s="205">
        <v>289034</v>
      </c>
      <c r="H228" s="205"/>
      <c r="I228" s="214">
        <v>100</v>
      </c>
      <c r="J228" s="214"/>
      <c r="K228" s="214">
        <v>100</v>
      </c>
      <c r="L228" s="214"/>
      <c r="M228" s="214">
        <v>100</v>
      </c>
    </row>
    <row r="229" spans="1:13" x14ac:dyDescent="0.2">
      <c r="A229" s="202" t="s">
        <v>427</v>
      </c>
      <c r="B229" s="202"/>
      <c r="C229" s="205">
        <v>128830</v>
      </c>
      <c r="D229" s="205"/>
      <c r="E229" s="205">
        <v>2693</v>
      </c>
      <c r="F229" s="205"/>
      <c r="G229" s="205">
        <v>252956</v>
      </c>
      <c r="H229" s="205"/>
      <c r="I229" s="214">
        <v>25.2</v>
      </c>
      <c r="J229" s="214"/>
      <c r="K229" s="214">
        <v>87</v>
      </c>
      <c r="L229" s="214"/>
      <c r="M229" s="214">
        <v>87.5</v>
      </c>
    </row>
    <row r="230" spans="1:13" x14ac:dyDescent="0.2">
      <c r="A230" s="202"/>
      <c r="B230" s="202"/>
      <c r="C230" s="205"/>
      <c r="D230" s="205"/>
      <c r="E230" s="205"/>
      <c r="F230" s="205"/>
      <c r="G230" s="205"/>
      <c r="H230" s="205"/>
      <c r="I230" s="214"/>
      <c r="J230" s="214"/>
      <c r="K230" s="214"/>
      <c r="L230" s="214"/>
      <c r="M230" s="214"/>
    </row>
    <row r="231" spans="1:13" x14ac:dyDescent="0.2">
      <c r="A231" s="202" t="s">
        <v>428</v>
      </c>
      <c r="B231" s="202"/>
      <c r="C231" s="205">
        <v>286295</v>
      </c>
      <c r="D231" s="205"/>
      <c r="E231" s="205">
        <v>303</v>
      </c>
      <c r="F231" s="205"/>
      <c r="G231" s="205">
        <v>9730</v>
      </c>
      <c r="H231" s="205"/>
      <c r="I231" s="214">
        <v>55.9</v>
      </c>
      <c r="J231" s="214"/>
      <c r="K231" s="214">
        <v>9.8000000000000007</v>
      </c>
      <c r="L231" s="214"/>
      <c r="M231" s="214">
        <v>3.4</v>
      </c>
    </row>
    <row r="232" spans="1:13" x14ac:dyDescent="0.2">
      <c r="A232" s="202" t="s">
        <v>429</v>
      </c>
      <c r="B232" s="202"/>
      <c r="C232" s="205">
        <v>97035</v>
      </c>
      <c r="D232" s="205"/>
      <c r="E232" s="205">
        <v>100</v>
      </c>
      <c r="F232" s="205"/>
      <c r="G232" s="205">
        <v>26348</v>
      </c>
      <c r="H232" s="205"/>
      <c r="I232" s="214">
        <v>18.899999999999999</v>
      </c>
      <c r="J232" s="214"/>
      <c r="K232" s="214">
        <v>3.2</v>
      </c>
      <c r="L232" s="214"/>
      <c r="M232" s="214">
        <v>9.1</v>
      </c>
    </row>
    <row r="233" spans="1:13" x14ac:dyDescent="0.2">
      <c r="A233" s="217" t="s">
        <v>430</v>
      </c>
      <c r="B233" s="202"/>
      <c r="C233" s="205">
        <v>21115</v>
      </c>
      <c r="D233" s="205"/>
      <c r="E233" s="205">
        <v>44</v>
      </c>
      <c r="F233" s="205"/>
      <c r="G233" s="205">
        <v>4808</v>
      </c>
      <c r="H233" s="205"/>
      <c r="I233" s="214">
        <v>4.0999999999999996</v>
      </c>
      <c r="J233" s="214"/>
      <c r="K233" s="214">
        <v>1.4</v>
      </c>
      <c r="L233" s="214"/>
      <c r="M233" s="214">
        <v>1.7</v>
      </c>
    </row>
    <row r="234" spans="1:13" x14ac:dyDescent="0.2">
      <c r="A234" s="202" t="s">
        <v>431</v>
      </c>
      <c r="B234" s="202"/>
      <c r="C234" s="205">
        <v>64220</v>
      </c>
      <c r="D234" s="205"/>
      <c r="E234" s="205">
        <v>178</v>
      </c>
      <c r="F234" s="205"/>
      <c r="G234" s="205">
        <v>26988</v>
      </c>
      <c r="H234" s="205"/>
      <c r="I234" s="214">
        <v>12.5</v>
      </c>
      <c r="J234" s="214"/>
      <c r="K234" s="214">
        <v>5.7</v>
      </c>
      <c r="L234" s="214"/>
      <c r="M234" s="214">
        <v>9.3000000000000007</v>
      </c>
    </row>
    <row r="235" spans="1:13" x14ac:dyDescent="0.2">
      <c r="A235" s="202" t="s">
        <v>432</v>
      </c>
      <c r="B235" s="202"/>
      <c r="C235" s="205">
        <v>21350</v>
      </c>
      <c r="D235" s="205"/>
      <c r="E235" s="205">
        <v>142</v>
      </c>
      <c r="F235" s="205"/>
      <c r="G235" s="205">
        <v>22054</v>
      </c>
      <c r="H235" s="205"/>
      <c r="I235" s="214">
        <v>4.2</v>
      </c>
      <c r="J235" s="214"/>
      <c r="K235" s="214">
        <v>4.5999999999999996</v>
      </c>
      <c r="L235" s="214"/>
      <c r="M235" s="214">
        <v>7.6</v>
      </c>
    </row>
    <row r="236" spans="1:13" x14ac:dyDescent="0.2">
      <c r="A236" s="202" t="s">
        <v>433</v>
      </c>
      <c r="B236" s="202"/>
      <c r="C236" s="205">
        <v>11190</v>
      </c>
      <c r="D236" s="205"/>
      <c r="E236" s="205">
        <v>152</v>
      </c>
      <c r="F236" s="205"/>
      <c r="G236" s="205">
        <v>19978</v>
      </c>
      <c r="H236" s="205"/>
      <c r="I236" s="214">
        <v>2.2000000000000002</v>
      </c>
      <c r="J236" s="218"/>
      <c r="K236" s="214">
        <v>4.9000000000000004</v>
      </c>
      <c r="L236" s="214"/>
      <c r="M236" s="214">
        <v>6.9</v>
      </c>
    </row>
    <row r="237" spans="1:13" x14ac:dyDescent="0.2">
      <c r="A237" s="202" t="s">
        <v>434</v>
      </c>
      <c r="B237" s="202"/>
      <c r="C237" s="205">
        <v>5760</v>
      </c>
      <c r="D237" s="205"/>
      <c r="E237" s="205">
        <v>176</v>
      </c>
      <c r="F237" s="205"/>
      <c r="G237" s="205">
        <v>22697</v>
      </c>
      <c r="H237" s="205"/>
      <c r="I237" s="214">
        <v>1.1000000000000001</v>
      </c>
      <c r="J237" s="218"/>
      <c r="K237" s="214">
        <v>5.7</v>
      </c>
      <c r="L237" s="214"/>
      <c r="M237" s="214">
        <v>7.9</v>
      </c>
    </row>
    <row r="238" spans="1:13" x14ac:dyDescent="0.2">
      <c r="A238" s="202" t="s">
        <v>435</v>
      </c>
      <c r="B238" s="202"/>
      <c r="C238" s="205">
        <v>2540</v>
      </c>
      <c r="D238" s="205"/>
      <c r="E238" s="205">
        <v>177</v>
      </c>
      <c r="F238" s="205"/>
      <c r="G238" s="205">
        <v>22308</v>
      </c>
      <c r="H238" s="205"/>
      <c r="I238" s="214">
        <v>0.5</v>
      </c>
      <c r="J238" s="218"/>
      <c r="K238" s="214">
        <v>5.7</v>
      </c>
      <c r="L238" s="214"/>
      <c r="M238" s="214">
        <v>7.7</v>
      </c>
    </row>
    <row r="239" spans="1:13" x14ac:dyDescent="0.2">
      <c r="A239" s="202" t="s">
        <v>436</v>
      </c>
      <c r="B239" s="202"/>
      <c r="C239" s="205">
        <v>1240</v>
      </c>
      <c r="D239" s="205"/>
      <c r="E239" s="205">
        <v>172</v>
      </c>
      <c r="F239" s="205"/>
      <c r="G239" s="205">
        <v>17794</v>
      </c>
      <c r="H239" s="205"/>
      <c r="I239" s="214">
        <v>0.2</v>
      </c>
      <c r="J239" s="218"/>
      <c r="K239" s="214">
        <v>5.6</v>
      </c>
      <c r="L239" s="214"/>
      <c r="M239" s="214">
        <v>6.2</v>
      </c>
    </row>
    <row r="240" spans="1:13" x14ac:dyDescent="0.2">
      <c r="A240" s="202" t="s">
        <v>437</v>
      </c>
      <c r="B240" s="202"/>
      <c r="C240" s="205">
        <v>295</v>
      </c>
      <c r="D240" s="205"/>
      <c r="E240" s="205">
        <v>65</v>
      </c>
      <c r="F240" s="205"/>
      <c r="G240" s="205">
        <v>5852</v>
      </c>
      <c r="H240" s="205"/>
      <c r="I240" s="214">
        <v>0.1</v>
      </c>
      <c r="J240" s="218"/>
      <c r="K240" s="214">
        <v>2.1</v>
      </c>
      <c r="L240" s="214"/>
      <c r="M240" s="214">
        <v>2</v>
      </c>
    </row>
    <row r="241" spans="1:13" x14ac:dyDescent="0.2">
      <c r="A241" s="202" t="s">
        <v>438</v>
      </c>
      <c r="B241" s="202"/>
      <c r="C241" s="205">
        <v>550</v>
      </c>
      <c r="D241" s="205"/>
      <c r="E241" s="205">
        <v>194</v>
      </c>
      <c r="F241" s="205"/>
      <c r="G241" s="205">
        <v>19158</v>
      </c>
      <c r="H241" s="205"/>
      <c r="I241" s="214">
        <v>0.1</v>
      </c>
      <c r="J241" s="218"/>
      <c r="K241" s="214">
        <v>6.3</v>
      </c>
      <c r="L241" s="214"/>
      <c r="M241" s="214">
        <v>6.6</v>
      </c>
    </row>
    <row r="242" spans="1:13" x14ac:dyDescent="0.2">
      <c r="A242" s="202" t="s">
        <v>439</v>
      </c>
      <c r="B242" s="202"/>
      <c r="C242" s="205">
        <v>570</v>
      </c>
      <c r="D242" s="205"/>
      <c r="E242" s="205">
        <v>1391</v>
      </c>
      <c r="F242" s="205"/>
      <c r="G242" s="205">
        <v>91320</v>
      </c>
      <c r="H242" s="205"/>
      <c r="I242" s="214">
        <v>0.1</v>
      </c>
      <c r="J242" s="218"/>
      <c r="K242" s="214">
        <v>44.9</v>
      </c>
      <c r="L242" s="214"/>
      <c r="M242" s="214">
        <v>31.6</v>
      </c>
    </row>
    <row r="243" spans="1:13" x14ac:dyDescent="0.2">
      <c r="A243" s="202"/>
      <c r="B243" s="202"/>
      <c r="C243" s="205"/>
      <c r="D243" s="205"/>
      <c r="E243" s="205"/>
      <c r="F243" s="205"/>
      <c r="G243" s="205"/>
      <c r="H243" s="205"/>
      <c r="I243" s="214"/>
      <c r="J243" s="218"/>
      <c r="K243" s="214"/>
      <c r="L243" s="214"/>
      <c r="M243" s="214"/>
    </row>
    <row r="244" spans="1:13" x14ac:dyDescent="0.2">
      <c r="A244" s="192" t="s">
        <v>453</v>
      </c>
      <c r="B244" s="192"/>
      <c r="C244" s="219"/>
      <c r="D244" s="219"/>
      <c r="E244" s="225"/>
      <c r="F244" s="225"/>
      <c r="G244" s="225"/>
      <c r="H244" s="205"/>
      <c r="I244" s="221"/>
      <c r="J244" s="221"/>
      <c r="K244" s="221"/>
      <c r="L244" s="221"/>
      <c r="M244" s="221"/>
    </row>
    <row r="245" spans="1:13" x14ac:dyDescent="0.2">
      <c r="A245" s="202"/>
      <c r="B245" s="202"/>
      <c r="C245" s="224"/>
      <c r="D245" s="224"/>
      <c r="E245" s="224"/>
      <c r="F245" s="224"/>
      <c r="G245" s="224"/>
      <c r="H245" s="205"/>
      <c r="I245" s="221"/>
      <c r="J245" s="221"/>
      <c r="K245" s="221"/>
      <c r="L245" s="221"/>
      <c r="M245" s="221"/>
    </row>
    <row r="246" spans="1:13" x14ac:dyDescent="0.2">
      <c r="A246" s="202" t="s">
        <v>426</v>
      </c>
      <c r="B246" s="202"/>
      <c r="C246" s="205">
        <v>306915</v>
      </c>
      <c r="D246" s="205"/>
      <c r="E246" s="205">
        <v>575</v>
      </c>
      <c r="F246" s="205"/>
      <c r="G246" s="205">
        <v>23941</v>
      </c>
      <c r="H246" s="205"/>
      <c r="I246" s="214">
        <v>100</v>
      </c>
      <c r="J246" s="214"/>
      <c r="K246" s="214">
        <v>100</v>
      </c>
      <c r="L246" s="214"/>
      <c r="M246" s="214">
        <v>100</v>
      </c>
    </row>
    <row r="247" spans="1:13" x14ac:dyDescent="0.2">
      <c r="A247" s="202" t="s">
        <v>427</v>
      </c>
      <c r="B247" s="202"/>
      <c r="C247" s="205">
        <v>20135</v>
      </c>
      <c r="D247" s="205"/>
      <c r="E247" s="205">
        <v>276</v>
      </c>
      <c r="F247" s="205"/>
      <c r="G247" s="205">
        <v>16225</v>
      </c>
      <c r="H247" s="205"/>
      <c r="I247" s="214">
        <v>6.6</v>
      </c>
      <c r="J247" s="214"/>
      <c r="K247" s="214">
        <v>48</v>
      </c>
      <c r="L247" s="214"/>
      <c r="M247" s="214">
        <v>67.8</v>
      </c>
    </row>
    <row r="248" spans="1:13" x14ac:dyDescent="0.2">
      <c r="A248" s="202"/>
      <c r="B248" s="202"/>
      <c r="C248" s="205"/>
      <c r="D248" s="205"/>
      <c r="E248" s="205"/>
      <c r="F248" s="205"/>
      <c r="G248" s="205"/>
      <c r="H248" s="205"/>
      <c r="I248" s="214"/>
      <c r="J248" s="214"/>
      <c r="K248" s="214"/>
      <c r="L248" s="214"/>
      <c r="M248" s="214"/>
    </row>
    <row r="249" spans="1:13" x14ac:dyDescent="0.2">
      <c r="A249" s="202" t="s">
        <v>428</v>
      </c>
      <c r="B249" s="202"/>
      <c r="C249" s="205">
        <v>272600</v>
      </c>
      <c r="D249" s="205"/>
      <c r="E249" s="205">
        <v>285</v>
      </c>
      <c r="F249" s="205"/>
      <c r="G249" s="205">
        <v>6590</v>
      </c>
      <c r="H249" s="205"/>
      <c r="I249" s="214">
        <v>88.8</v>
      </c>
      <c r="J249" s="214"/>
      <c r="K249" s="214">
        <v>49.6</v>
      </c>
      <c r="L249" s="214"/>
      <c r="M249" s="214">
        <v>27.5</v>
      </c>
    </row>
    <row r="250" spans="1:13" x14ac:dyDescent="0.2">
      <c r="A250" s="202" t="s">
        <v>429</v>
      </c>
      <c r="B250" s="202"/>
      <c r="C250" s="205">
        <v>14180</v>
      </c>
      <c r="D250" s="205"/>
      <c r="E250" s="205">
        <v>14</v>
      </c>
      <c r="F250" s="205"/>
      <c r="G250" s="205">
        <v>1126</v>
      </c>
      <c r="H250" s="205"/>
      <c r="I250" s="214">
        <v>4.5999999999999996</v>
      </c>
      <c r="J250" s="214"/>
      <c r="K250" s="214">
        <v>2.4</v>
      </c>
      <c r="L250" s="214"/>
      <c r="M250" s="214">
        <v>4.7</v>
      </c>
    </row>
    <row r="251" spans="1:13" x14ac:dyDescent="0.2">
      <c r="A251" s="217" t="s">
        <v>430</v>
      </c>
      <c r="B251" s="202"/>
      <c r="C251" s="205">
        <v>900</v>
      </c>
      <c r="D251" s="205"/>
      <c r="E251" s="205">
        <v>2</v>
      </c>
      <c r="F251" s="205"/>
      <c r="G251" s="205">
        <v>107</v>
      </c>
      <c r="H251" s="205"/>
      <c r="I251" s="214">
        <v>0.3</v>
      </c>
      <c r="J251" s="214"/>
      <c r="K251" s="214">
        <v>0.3</v>
      </c>
      <c r="L251" s="214"/>
      <c r="M251" s="214">
        <v>0.4</v>
      </c>
    </row>
    <row r="252" spans="1:13" x14ac:dyDescent="0.2">
      <c r="A252" s="202" t="s">
        <v>431</v>
      </c>
      <c r="B252" s="202"/>
      <c r="C252" s="205">
        <v>9830</v>
      </c>
      <c r="D252" s="205"/>
      <c r="E252" s="205">
        <v>27</v>
      </c>
      <c r="F252" s="205"/>
      <c r="G252" s="205">
        <v>1969</v>
      </c>
      <c r="H252" s="205"/>
      <c r="I252" s="214">
        <v>3.2</v>
      </c>
      <c r="J252" s="214"/>
      <c r="K252" s="214">
        <v>4.7</v>
      </c>
      <c r="L252" s="214"/>
      <c r="M252" s="214">
        <v>8.1999999999999993</v>
      </c>
    </row>
    <row r="253" spans="1:13" x14ac:dyDescent="0.2">
      <c r="A253" s="202" t="s">
        <v>432</v>
      </c>
      <c r="B253" s="202"/>
      <c r="C253" s="205">
        <v>4465</v>
      </c>
      <c r="D253" s="205"/>
      <c r="E253" s="205">
        <v>32</v>
      </c>
      <c r="F253" s="205"/>
      <c r="G253" s="205">
        <v>1964</v>
      </c>
      <c r="H253" s="205"/>
      <c r="I253" s="214">
        <v>1.5</v>
      </c>
      <c r="J253" s="214"/>
      <c r="K253" s="214">
        <v>5.6</v>
      </c>
      <c r="L253" s="214"/>
      <c r="M253" s="214">
        <v>8.1999999999999993</v>
      </c>
    </row>
    <row r="254" spans="1:13" x14ac:dyDescent="0.2">
      <c r="A254" s="202" t="s">
        <v>433</v>
      </c>
      <c r="B254" s="202"/>
      <c r="C254" s="205">
        <v>2845</v>
      </c>
      <c r="D254" s="205"/>
      <c r="E254" s="205">
        <v>39</v>
      </c>
      <c r="F254" s="205"/>
      <c r="G254" s="205">
        <v>2097</v>
      </c>
      <c r="H254" s="205"/>
      <c r="I254" s="214">
        <v>0.9</v>
      </c>
      <c r="J254" s="218"/>
      <c r="K254" s="214">
        <v>6.8</v>
      </c>
      <c r="L254" s="214"/>
      <c r="M254" s="214">
        <v>8.8000000000000007</v>
      </c>
    </row>
    <row r="255" spans="1:13" x14ac:dyDescent="0.2">
      <c r="A255" s="202" t="s">
        <v>434</v>
      </c>
      <c r="B255" s="202"/>
      <c r="C255" s="205">
        <v>1325</v>
      </c>
      <c r="D255" s="205"/>
      <c r="E255" s="205">
        <v>41</v>
      </c>
      <c r="F255" s="205"/>
      <c r="G255" s="205">
        <v>2477</v>
      </c>
      <c r="H255" s="205"/>
      <c r="I255" s="214">
        <v>0.4</v>
      </c>
      <c r="J255" s="218"/>
      <c r="K255" s="214">
        <v>7.1</v>
      </c>
      <c r="L255" s="214"/>
      <c r="M255" s="214">
        <v>10.3</v>
      </c>
    </row>
    <row r="256" spans="1:13" x14ac:dyDescent="0.2">
      <c r="A256" s="202" t="s">
        <v>435</v>
      </c>
      <c r="B256" s="202"/>
      <c r="C256" s="205">
        <v>430</v>
      </c>
      <c r="D256" s="205"/>
      <c r="E256" s="205">
        <v>30</v>
      </c>
      <c r="F256" s="205"/>
      <c r="G256" s="205">
        <v>1738</v>
      </c>
      <c r="H256" s="205"/>
      <c r="I256" s="214">
        <v>0.1</v>
      </c>
      <c r="J256" s="218"/>
      <c r="K256" s="214">
        <v>5.2</v>
      </c>
      <c r="L256" s="214"/>
      <c r="M256" s="214">
        <v>7.3</v>
      </c>
    </row>
    <row r="257" spans="1:13" x14ac:dyDescent="0.2">
      <c r="A257" s="202" t="s">
        <v>436</v>
      </c>
      <c r="B257" s="202"/>
      <c r="C257" s="205">
        <v>185</v>
      </c>
      <c r="D257" s="205"/>
      <c r="E257" s="205">
        <v>25</v>
      </c>
      <c r="F257" s="205"/>
      <c r="G257" s="205">
        <v>1285</v>
      </c>
      <c r="H257" s="205"/>
      <c r="I257" s="214">
        <v>0.1</v>
      </c>
      <c r="J257" s="218"/>
      <c r="K257" s="214">
        <v>4.3</v>
      </c>
      <c r="L257" s="214"/>
      <c r="M257" s="214">
        <v>5.4</v>
      </c>
    </row>
    <row r="258" spans="1:13" x14ac:dyDescent="0.2">
      <c r="A258" s="202" t="s">
        <v>437</v>
      </c>
      <c r="B258" s="202"/>
      <c r="C258" s="205">
        <v>40</v>
      </c>
      <c r="D258" s="205"/>
      <c r="E258" s="205">
        <v>9</v>
      </c>
      <c r="F258" s="205"/>
      <c r="G258" s="205">
        <v>517</v>
      </c>
      <c r="H258" s="205"/>
      <c r="I258" s="214">
        <v>0</v>
      </c>
      <c r="J258" s="218"/>
      <c r="K258" s="214">
        <v>1.6</v>
      </c>
      <c r="L258" s="214"/>
      <c r="M258" s="214">
        <v>2.2000000000000002</v>
      </c>
    </row>
    <row r="259" spans="1:13" x14ac:dyDescent="0.2">
      <c r="A259" s="202" t="s">
        <v>438</v>
      </c>
      <c r="B259" s="202"/>
      <c r="C259" s="205">
        <v>75</v>
      </c>
      <c r="D259" s="205"/>
      <c r="E259" s="205">
        <v>25</v>
      </c>
      <c r="F259" s="205"/>
      <c r="G259" s="205">
        <v>1358</v>
      </c>
      <c r="H259" s="205"/>
      <c r="I259" s="214">
        <v>0</v>
      </c>
      <c r="J259" s="218"/>
      <c r="K259" s="214">
        <v>4.3</v>
      </c>
      <c r="L259" s="214"/>
      <c r="M259" s="214">
        <v>5.7</v>
      </c>
    </row>
    <row r="260" spans="1:13" x14ac:dyDescent="0.2">
      <c r="A260" s="202" t="s">
        <v>439</v>
      </c>
      <c r="B260" s="202"/>
      <c r="C260" s="205">
        <v>40</v>
      </c>
      <c r="D260" s="205"/>
      <c r="E260" s="205">
        <v>46</v>
      </c>
      <c r="F260" s="205"/>
      <c r="G260" s="205">
        <v>2711</v>
      </c>
      <c r="H260" s="205"/>
      <c r="I260" s="214">
        <v>0</v>
      </c>
      <c r="J260" s="218"/>
      <c r="K260" s="214">
        <v>8</v>
      </c>
      <c r="L260" s="214"/>
      <c r="M260" s="214">
        <v>11.3</v>
      </c>
    </row>
    <row r="261" spans="1:13" x14ac:dyDescent="0.2">
      <c r="A261" s="202"/>
      <c r="B261" s="202"/>
      <c r="C261" s="205"/>
      <c r="D261" s="205"/>
      <c r="E261" s="205"/>
      <c r="F261" s="205"/>
      <c r="G261" s="205"/>
      <c r="H261" s="205"/>
      <c r="I261" s="214"/>
      <c r="J261" s="218"/>
      <c r="K261" s="214"/>
      <c r="L261" s="214"/>
      <c r="M261" s="214"/>
    </row>
    <row r="262" spans="1:13" x14ac:dyDescent="0.2">
      <c r="A262" s="192" t="s">
        <v>454</v>
      </c>
      <c r="B262" s="192"/>
      <c r="C262" s="219"/>
      <c r="D262" s="219"/>
      <c r="E262" s="225"/>
      <c r="F262" s="225"/>
      <c r="G262" s="225"/>
      <c r="H262" s="205"/>
      <c r="I262" s="221"/>
      <c r="J262" s="221"/>
      <c r="K262" s="221"/>
      <c r="L262" s="221"/>
      <c r="M262" s="221"/>
    </row>
    <row r="263" spans="1:13" x14ac:dyDescent="0.2">
      <c r="A263" s="202"/>
      <c r="B263" s="202"/>
      <c r="C263" s="219"/>
      <c r="D263" s="219"/>
      <c r="E263" s="225"/>
      <c r="F263" s="225"/>
      <c r="G263" s="225"/>
      <c r="H263" s="205"/>
      <c r="I263" s="221"/>
      <c r="J263" s="221"/>
      <c r="K263" s="221"/>
      <c r="L263" s="221"/>
      <c r="M263" s="221"/>
    </row>
    <row r="264" spans="1:13" x14ac:dyDescent="0.2">
      <c r="A264" s="202" t="s">
        <v>426</v>
      </c>
      <c r="B264" s="202"/>
      <c r="C264" s="205">
        <v>360670</v>
      </c>
      <c r="D264" s="205"/>
      <c r="E264" s="205">
        <v>1794</v>
      </c>
      <c r="F264" s="205"/>
      <c r="G264" s="205">
        <v>80937</v>
      </c>
      <c r="H264" s="205"/>
      <c r="I264" s="214">
        <v>100</v>
      </c>
      <c r="J264" s="214"/>
      <c r="K264" s="214">
        <v>100</v>
      </c>
      <c r="L264" s="214"/>
      <c r="M264" s="214">
        <v>100</v>
      </c>
    </row>
    <row r="265" spans="1:13" x14ac:dyDescent="0.2">
      <c r="A265" s="202" t="s">
        <v>427</v>
      </c>
      <c r="B265" s="202"/>
      <c r="C265" s="205">
        <v>59475</v>
      </c>
      <c r="D265" s="205"/>
      <c r="E265" s="205">
        <v>1477</v>
      </c>
      <c r="F265" s="205"/>
      <c r="G265" s="205">
        <v>70713</v>
      </c>
      <c r="H265" s="205"/>
      <c r="I265" s="214">
        <v>16.5</v>
      </c>
      <c r="J265" s="214"/>
      <c r="K265" s="214">
        <v>82.3</v>
      </c>
      <c r="L265" s="214"/>
      <c r="M265" s="214">
        <v>87.4</v>
      </c>
    </row>
    <row r="266" spans="1:13" x14ac:dyDescent="0.2">
      <c r="A266" s="202"/>
      <c r="B266" s="202"/>
      <c r="C266" s="205"/>
      <c r="D266" s="205"/>
      <c r="E266" s="205"/>
      <c r="F266" s="205"/>
      <c r="G266" s="205"/>
      <c r="H266" s="205"/>
      <c r="I266" s="214"/>
      <c r="J266" s="214"/>
      <c r="K266" s="214"/>
      <c r="L266" s="214"/>
      <c r="M266" s="214"/>
    </row>
    <row r="267" spans="1:13" x14ac:dyDescent="0.2">
      <c r="A267" s="202" t="s">
        <v>428</v>
      </c>
      <c r="B267" s="202"/>
      <c r="C267" s="205">
        <v>278430</v>
      </c>
      <c r="D267" s="205"/>
      <c r="E267" s="205">
        <v>294</v>
      </c>
      <c r="F267" s="205"/>
      <c r="G267" s="205">
        <v>8518</v>
      </c>
      <c r="H267" s="205"/>
      <c r="I267" s="214">
        <v>77.2</v>
      </c>
      <c r="J267" s="214"/>
      <c r="K267" s="214">
        <v>16.399999999999999</v>
      </c>
      <c r="L267" s="214"/>
      <c r="M267" s="214">
        <v>10.5</v>
      </c>
    </row>
    <row r="268" spans="1:13" x14ac:dyDescent="0.2">
      <c r="A268" s="202" t="s">
        <v>429</v>
      </c>
      <c r="B268" s="202"/>
      <c r="C268" s="205">
        <v>22765</v>
      </c>
      <c r="D268" s="205"/>
      <c r="E268" s="205">
        <v>23</v>
      </c>
      <c r="F268" s="205"/>
      <c r="G268" s="205">
        <v>1706</v>
      </c>
      <c r="H268" s="205"/>
      <c r="I268" s="214">
        <v>6.3</v>
      </c>
      <c r="J268" s="214"/>
      <c r="K268" s="214">
        <v>1.3</v>
      </c>
      <c r="L268" s="214"/>
      <c r="M268" s="214">
        <v>2.1</v>
      </c>
    </row>
    <row r="269" spans="1:13" x14ac:dyDescent="0.2">
      <c r="A269" s="217" t="s">
        <v>430</v>
      </c>
      <c r="B269" s="202"/>
      <c r="C269" s="205">
        <v>4330</v>
      </c>
      <c r="D269" s="205"/>
      <c r="E269" s="205">
        <v>9</v>
      </c>
      <c r="F269" s="205"/>
      <c r="G269" s="205">
        <v>486</v>
      </c>
      <c r="H269" s="205"/>
      <c r="I269" s="214">
        <v>1.2</v>
      </c>
      <c r="J269" s="214"/>
      <c r="K269" s="214">
        <v>0.5</v>
      </c>
      <c r="L269" s="214"/>
      <c r="M269" s="214">
        <v>0.6</v>
      </c>
    </row>
    <row r="270" spans="1:13" x14ac:dyDescent="0.2">
      <c r="A270" s="202" t="s">
        <v>431</v>
      </c>
      <c r="B270" s="202"/>
      <c r="C270" s="205">
        <v>19035</v>
      </c>
      <c r="D270" s="205"/>
      <c r="E270" s="205">
        <v>57</v>
      </c>
      <c r="F270" s="205"/>
      <c r="G270" s="205">
        <v>3438</v>
      </c>
      <c r="H270" s="205"/>
      <c r="I270" s="214">
        <v>5.3</v>
      </c>
      <c r="J270" s="214"/>
      <c r="K270" s="214">
        <v>3.2</v>
      </c>
      <c r="L270" s="214"/>
      <c r="M270" s="214">
        <v>4.2</v>
      </c>
    </row>
    <row r="271" spans="1:13" x14ac:dyDescent="0.2">
      <c r="A271" s="202" t="s">
        <v>432</v>
      </c>
      <c r="B271" s="202"/>
      <c r="C271" s="205">
        <v>12010</v>
      </c>
      <c r="D271" s="205"/>
      <c r="E271" s="205">
        <v>90</v>
      </c>
      <c r="F271" s="205"/>
      <c r="G271" s="205">
        <v>4702</v>
      </c>
      <c r="H271" s="205"/>
      <c r="I271" s="214">
        <v>3.3</v>
      </c>
      <c r="J271" s="214"/>
      <c r="K271" s="214">
        <v>5</v>
      </c>
      <c r="L271" s="214"/>
      <c r="M271" s="214">
        <v>5.8</v>
      </c>
    </row>
    <row r="272" spans="1:13" x14ac:dyDescent="0.2">
      <c r="A272" s="202" t="s">
        <v>433</v>
      </c>
      <c r="B272" s="202"/>
      <c r="C272" s="205">
        <v>11705</v>
      </c>
      <c r="D272" s="205"/>
      <c r="E272" s="205">
        <v>175</v>
      </c>
      <c r="F272" s="205"/>
      <c r="G272" s="205">
        <v>9065</v>
      </c>
      <c r="H272" s="205"/>
      <c r="I272" s="214">
        <v>3.2</v>
      </c>
      <c r="J272" s="218"/>
      <c r="K272" s="214">
        <v>9.8000000000000007</v>
      </c>
      <c r="L272" s="214"/>
      <c r="M272" s="214">
        <v>11.2</v>
      </c>
    </row>
    <row r="273" spans="1:13" x14ac:dyDescent="0.2">
      <c r="A273" s="202" t="s">
        <v>434</v>
      </c>
      <c r="B273" s="202"/>
      <c r="C273" s="205">
        <v>8275</v>
      </c>
      <c r="D273" s="205"/>
      <c r="E273" s="205">
        <v>266</v>
      </c>
      <c r="F273" s="205"/>
      <c r="G273" s="205">
        <v>14042</v>
      </c>
      <c r="H273" s="205"/>
      <c r="I273" s="214">
        <v>2.2999999999999998</v>
      </c>
      <c r="J273" s="218"/>
      <c r="K273" s="214">
        <v>14.8</v>
      </c>
      <c r="L273" s="214"/>
      <c r="M273" s="214">
        <v>17.3</v>
      </c>
    </row>
    <row r="274" spans="1:13" x14ac:dyDescent="0.2">
      <c r="A274" s="202" t="s">
        <v>435</v>
      </c>
      <c r="B274" s="202"/>
      <c r="C274" s="205">
        <v>2570</v>
      </c>
      <c r="D274" s="205"/>
      <c r="E274" s="205">
        <v>176</v>
      </c>
      <c r="F274" s="205"/>
      <c r="G274" s="205">
        <v>8364</v>
      </c>
      <c r="H274" s="205"/>
      <c r="I274" s="214">
        <v>0.7</v>
      </c>
      <c r="J274" s="218"/>
      <c r="K274" s="214">
        <v>9.8000000000000007</v>
      </c>
      <c r="L274" s="214"/>
      <c r="M274" s="214">
        <v>10.3</v>
      </c>
    </row>
    <row r="275" spans="1:13" x14ac:dyDescent="0.2">
      <c r="A275" s="202" t="s">
        <v>436</v>
      </c>
      <c r="B275" s="202"/>
      <c r="C275" s="205">
        <v>905</v>
      </c>
      <c r="D275" s="205"/>
      <c r="E275" s="205">
        <v>123</v>
      </c>
      <c r="F275" s="205"/>
      <c r="G275" s="205">
        <v>5457</v>
      </c>
      <c r="H275" s="205"/>
      <c r="I275" s="214">
        <v>0.3</v>
      </c>
      <c r="J275" s="218"/>
      <c r="K275" s="214">
        <v>6.9</v>
      </c>
      <c r="L275" s="214"/>
      <c r="M275" s="214">
        <v>6.7</v>
      </c>
    </row>
    <row r="276" spans="1:13" x14ac:dyDescent="0.2">
      <c r="A276" s="202" t="s">
        <v>437</v>
      </c>
      <c r="B276" s="202"/>
      <c r="C276" s="205">
        <v>165</v>
      </c>
      <c r="D276" s="205"/>
      <c r="E276" s="205">
        <v>37</v>
      </c>
      <c r="F276" s="205"/>
      <c r="G276" s="205">
        <v>1467</v>
      </c>
      <c r="H276" s="205"/>
      <c r="I276" s="214">
        <v>0</v>
      </c>
      <c r="J276" s="218"/>
      <c r="K276" s="214">
        <v>2.1</v>
      </c>
      <c r="L276" s="214"/>
      <c r="M276" s="214">
        <v>1.8</v>
      </c>
    </row>
    <row r="277" spans="1:13" x14ac:dyDescent="0.2">
      <c r="A277" s="202" t="s">
        <v>438</v>
      </c>
      <c r="B277" s="202"/>
      <c r="C277" s="205">
        <v>265</v>
      </c>
      <c r="D277" s="205"/>
      <c r="E277" s="205">
        <v>91</v>
      </c>
      <c r="F277" s="205"/>
      <c r="G277" s="205">
        <v>3214</v>
      </c>
      <c r="H277" s="205"/>
      <c r="I277" s="214">
        <v>0.1</v>
      </c>
      <c r="J277" s="218"/>
      <c r="K277" s="214">
        <v>5.0999999999999996</v>
      </c>
      <c r="L277" s="214"/>
      <c r="M277" s="214">
        <v>4</v>
      </c>
    </row>
    <row r="278" spans="1:13" x14ac:dyDescent="0.2">
      <c r="A278" s="202" t="s">
        <v>439</v>
      </c>
      <c r="B278" s="202"/>
      <c r="C278" s="205">
        <v>215</v>
      </c>
      <c r="D278" s="205"/>
      <c r="E278" s="205">
        <v>454</v>
      </c>
      <c r="F278" s="205"/>
      <c r="G278" s="205">
        <v>20478</v>
      </c>
      <c r="H278" s="205"/>
      <c r="I278" s="214">
        <v>0.1</v>
      </c>
      <c r="J278" s="218"/>
      <c r="K278" s="214">
        <v>25.3</v>
      </c>
      <c r="L278" s="214"/>
      <c r="M278" s="214">
        <v>25.3</v>
      </c>
    </row>
    <row r="279" spans="1:13" x14ac:dyDescent="0.2">
      <c r="A279" s="202"/>
      <c r="B279" s="202"/>
      <c r="C279" s="205"/>
      <c r="D279" s="205"/>
      <c r="E279" s="205"/>
      <c r="F279" s="205"/>
      <c r="G279" s="205"/>
      <c r="H279" s="205"/>
      <c r="I279" s="214"/>
      <c r="J279" s="218"/>
      <c r="K279" s="214"/>
      <c r="L279" s="214"/>
      <c r="M279" s="214"/>
    </row>
    <row r="280" spans="1:13" x14ac:dyDescent="0.2">
      <c r="A280" s="192" t="s">
        <v>455</v>
      </c>
      <c r="B280" s="192"/>
      <c r="C280" s="219"/>
      <c r="D280" s="219"/>
      <c r="E280" s="225"/>
      <c r="F280" s="225"/>
      <c r="G280" s="225"/>
      <c r="H280" s="205"/>
      <c r="I280" s="221"/>
      <c r="J280" s="221"/>
      <c r="K280" s="221"/>
      <c r="L280" s="221"/>
      <c r="M280" s="221"/>
    </row>
    <row r="281" spans="1:13" x14ac:dyDescent="0.2">
      <c r="A281" s="202"/>
      <c r="B281" s="202"/>
      <c r="C281" s="223"/>
      <c r="D281" s="223"/>
      <c r="E281" s="224"/>
      <c r="F281" s="223"/>
      <c r="G281" s="224"/>
      <c r="H281" s="205"/>
      <c r="I281" s="221"/>
      <c r="J281" s="221"/>
      <c r="K281" s="221"/>
      <c r="L281" s="221"/>
      <c r="M281" s="221"/>
    </row>
    <row r="282" spans="1:13" x14ac:dyDescent="0.2">
      <c r="A282" s="202" t="s">
        <v>426</v>
      </c>
      <c r="B282" s="202"/>
      <c r="C282" s="205">
        <v>289885</v>
      </c>
      <c r="D282" s="205"/>
      <c r="E282" s="205">
        <v>788</v>
      </c>
      <c r="F282" s="205"/>
      <c r="G282" s="205">
        <v>97894</v>
      </c>
      <c r="H282" s="205"/>
      <c r="I282" s="214">
        <v>100</v>
      </c>
      <c r="J282" s="214"/>
      <c r="K282" s="214">
        <v>100</v>
      </c>
      <c r="L282" s="214"/>
      <c r="M282" s="214">
        <v>100</v>
      </c>
    </row>
    <row r="283" spans="1:13" x14ac:dyDescent="0.2">
      <c r="A283" s="202" t="s">
        <v>427</v>
      </c>
      <c r="B283" s="202"/>
      <c r="C283" s="205">
        <v>27125</v>
      </c>
      <c r="D283" s="205"/>
      <c r="E283" s="205">
        <v>505</v>
      </c>
      <c r="F283" s="205"/>
      <c r="G283" s="205">
        <v>86206</v>
      </c>
      <c r="H283" s="205"/>
      <c r="I283" s="214">
        <v>9.4</v>
      </c>
      <c r="J283" s="214"/>
      <c r="K283" s="214">
        <v>64.099999999999994</v>
      </c>
      <c r="L283" s="214"/>
      <c r="M283" s="214">
        <v>88.1</v>
      </c>
    </row>
    <row r="284" spans="1:13" x14ac:dyDescent="0.2">
      <c r="A284" s="202"/>
      <c r="B284" s="202"/>
      <c r="C284" s="205"/>
      <c r="D284" s="205"/>
      <c r="E284" s="205"/>
      <c r="F284" s="205"/>
      <c r="G284" s="205"/>
      <c r="H284" s="205"/>
      <c r="I284" s="214"/>
      <c r="J284" s="214"/>
      <c r="K284" s="214"/>
      <c r="L284" s="214"/>
      <c r="M284" s="214"/>
    </row>
    <row r="285" spans="1:13" x14ac:dyDescent="0.2">
      <c r="A285" s="202" t="s">
        <v>428</v>
      </c>
      <c r="B285" s="202"/>
      <c r="C285" s="205">
        <v>230935</v>
      </c>
      <c r="D285" s="205"/>
      <c r="E285" s="205">
        <v>247</v>
      </c>
      <c r="F285" s="205"/>
      <c r="G285" s="205">
        <v>8062</v>
      </c>
      <c r="H285" s="205"/>
      <c r="I285" s="214">
        <v>79.7</v>
      </c>
      <c r="J285" s="214"/>
      <c r="K285" s="214">
        <v>31.3</v>
      </c>
      <c r="L285" s="214"/>
      <c r="M285" s="214">
        <v>8.1999999999999993</v>
      </c>
    </row>
    <row r="286" spans="1:13" x14ac:dyDescent="0.2">
      <c r="A286" s="202" t="s">
        <v>429</v>
      </c>
      <c r="B286" s="202"/>
      <c r="C286" s="205">
        <v>31825</v>
      </c>
      <c r="D286" s="205"/>
      <c r="E286" s="205">
        <v>36</v>
      </c>
      <c r="F286" s="205"/>
      <c r="G286" s="205">
        <v>3626</v>
      </c>
      <c r="H286" s="205"/>
      <c r="I286" s="214">
        <v>11</v>
      </c>
      <c r="J286" s="214"/>
      <c r="K286" s="214">
        <v>4.5999999999999996</v>
      </c>
      <c r="L286" s="214"/>
      <c r="M286" s="214">
        <v>3.7</v>
      </c>
    </row>
    <row r="287" spans="1:13" x14ac:dyDescent="0.2">
      <c r="A287" s="217" t="s">
        <v>430</v>
      </c>
      <c r="B287" s="202"/>
      <c r="C287" s="205">
        <v>2425</v>
      </c>
      <c r="D287" s="205"/>
      <c r="E287" s="205">
        <v>5</v>
      </c>
      <c r="F287" s="205"/>
      <c r="G287" s="205">
        <v>430</v>
      </c>
      <c r="H287" s="205"/>
      <c r="I287" s="214">
        <v>0.8</v>
      </c>
      <c r="J287" s="214"/>
      <c r="K287" s="214">
        <v>0.6</v>
      </c>
      <c r="L287" s="214"/>
      <c r="M287" s="214">
        <v>0.4</v>
      </c>
    </row>
    <row r="288" spans="1:13" x14ac:dyDescent="0.2">
      <c r="A288" s="202" t="s">
        <v>431</v>
      </c>
      <c r="B288" s="202"/>
      <c r="C288" s="205">
        <v>14145</v>
      </c>
      <c r="D288" s="205"/>
      <c r="E288" s="205">
        <v>39</v>
      </c>
      <c r="F288" s="205"/>
      <c r="G288" s="205">
        <v>3932</v>
      </c>
      <c r="H288" s="205"/>
      <c r="I288" s="214">
        <v>4.9000000000000004</v>
      </c>
      <c r="J288" s="214"/>
      <c r="K288" s="214">
        <v>4.9000000000000004</v>
      </c>
      <c r="L288" s="214"/>
      <c r="M288" s="214">
        <v>4</v>
      </c>
    </row>
    <row r="289" spans="1:13" x14ac:dyDescent="0.2">
      <c r="A289" s="202" t="s">
        <v>432</v>
      </c>
      <c r="B289" s="202"/>
      <c r="C289" s="205">
        <v>4825</v>
      </c>
      <c r="D289" s="205"/>
      <c r="E289" s="205">
        <v>33</v>
      </c>
      <c r="F289" s="205"/>
      <c r="G289" s="205">
        <v>2794</v>
      </c>
      <c r="H289" s="205"/>
      <c r="I289" s="214">
        <v>1.7</v>
      </c>
      <c r="J289" s="214"/>
      <c r="K289" s="214">
        <v>4.2</v>
      </c>
      <c r="L289" s="214"/>
      <c r="M289" s="214">
        <v>2.9</v>
      </c>
    </row>
    <row r="290" spans="1:13" x14ac:dyDescent="0.2">
      <c r="A290" s="202" t="s">
        <v>433</v>
      </c>
      <c r="B290" s="202"/>
      <c r="C290" s="205">
        <v>2975</v>
      </c>
      <c r="D290" s="205"/>
      <c r="E290" s="205">
        <v>40</v>
      </c>
      <c r="F290" s="205"/>
      <c r="G290" s="205">
        <v>2621</v>
      </c>
      <c r="H290" s="205"/>
      <c r="I290" s="214">
        <v>1</v>
      </c>
      <c r="J290" s="218"/>
      <c r="K290" s="214">
        <v>5.0999999999999996</v>
      </c>
      <c r="L290" s="214"/>
      <c r="M290" s="214">
        <v>2.7</v>
      </c>
    </row>
    <row r="291" spans="1:13" x14ac:dyDescent="0.2">
      <c r="A291" s="202" t="s">
        <v>434</v>
      </c>
      <c r="B291" s="202"/>
      <c r="C291" s="205">
        <v>1690</v>
      </c>
      <c r="D291" s="205"/>
      <c r="E291" s="205">
        <v>51</v>
      </c>
      <c r="F291" s="205"/>
      <c r="G291" s="205">
        <v>3359</v>
      </c>
      <c r="H291" s="205"/>
      <c r="I291" s="214">
        <v>0.6</v>
      </c>
      <c r="J291" s="218"/>
      <c r="K291" s="214">
        <v>6.5</v>
      </c>
      <c r="L291" s="214"/>
      <c r="M291" s="214">
        <v>3.4</v>
      </c>
    </row>
    <row r="292" spans="1:13" x14ac:dyDescent="0.2">
      <c r="A292" s="202" t="s">
        <v>435</v>
      </c>
      <c r="B292" s="202"/>
      <c r="C292" s="205">
        <v>540</v>
      </c>
      <c r="D292" s="205"/>
      <c r="E292" s="205">
        <v>37</v>
      </c>
      <c r="F292" s="205"/>
      <c r="G292" s="205">
        <v>2436</v>
      </c>
      <c r="H292" s="205"/>
      <c r="I292" s="214">
        <v>0.2</v>
      </c>
      <c r="J292" s="218"/>
      <c r="K292" s="214">
        <v>4.7</v>
      </c>
      <c r="L292" s="214"/>
      <c r="M292" s="214">
        <v>2.5</v>
      </c>
    </row>
    <row r="293" spans="1:13" x14ac:dyDescent="0.2">
      <c r="A293" s="202" t="s">
        <v>436</v>
      </c>
      <c r="B293" s="202"/>
      <c r="C293" s="205">
        <v>230</v>
      </c>
      <c r="D293" s="205"/>
      <c r="E293" s="205">
        <v>32</v>
      </c>
      <c r="F293" s="205"/>
      <c r="G293" s="205">
        <v>4660</v>
      </c>
      <c r="H293" s="205"/>
      <c r="I293" s="214">
        <v>0.1</v>
      </c>
      <c r="J293" s="218"/>
      <c r="K293" s="214">
        <v>4.0999999999999996</v>
      </c>
      <c r="L293" s="214"/>
      <c r="M293" s="214">
        <v>4.8</v>
      </c>
    </row>
    <row r="294" spans="1:13" x14ac:dyDescent="0.2">
      <c r="A294" s="202" t="s">
        <v>437</v>
      </c>
      <c r="B294" s="202"/>
      <c r="C294" s="205">
        <v>60</v>
      </c>
      <c r="D294" s="205"/>
      <c r="E294" s="205">
        <v>13</v>
      </c>
      <c r="F294" s="205"/>
      <c r="G294" s="205">
        <v>1698</v>
      </c>
      <c r="H294" s="205"/>
      <c r="I294" s="214">
        <v>0</v>
      </c>
      <c r="J294" s="218"/>
      <c r="K294" s="214">
        <v>1.6</v>
      </c>
      <c r="L294" s="214"/>
      <c r="M294" s="214">
        <v>1.7</v>
      </c>
    </row>
    <row r="295" spans="1:13" x14ac:dyDescent="0.2">
      <c r="A295" s="202" t="s">
        <v>438</v>
      </c>
      <c r="B295" s="202"/>
      <c r="C295" s="205">
        <v>125</v>
      </c>
      <c r="D295" s="205"/>
      <c r="E295" s="205">
        <v>44</v>
      </c>
      <c r="F295" s="205"/>
      <c r="G295" s="205">
        <f>E156</f>
        <v>1413</v>
      </c>
      <c r="H295" s="205"/>
      <c r="I295" s="214">
        <v>0</v>
      </c>
      <c r="J295" s="218"/>
      <c r="K295" s="214">
        <v>5.6</v>
      </c>
      <c r="L295" s="214"/>
      <c r="M295" s="214">
        <v>3.9</v>
      </c>
    </row>
    <row r="296" spans="1:13" x14ac:dyDescent="0.2">
      <c r="A296" s="202" t="s">
        <v>439</v>
      </c>
      <c r="B296" s="202"/>
      <c r="C296" s="205">
        <v>110</v>
      </c>
      <c r="D296" s="205"/>
      <c r="E296" s="205">
        <v>210</v>
      </c>
      <c r="F296" s="205"/>
      <c r="G296" s="205">
        <v>60505</v>
      </c>
      <c r="H296" s="205"/>
      <c r="I296" s="214">
        <v>0</v>
      </c>
      <c r="J296" s="218"/>
      <c r="K296" s="214">
        <v>26.6</v>
      </c>
      <c r="L296" s="214"/>
      <c r="M296" s="214">
        <v>61.8</v>
      </c>
    </row>
    <row r="297" spans="1:13" x14ac:dyDescent="0.2">
      <c r="A297" s="202"/>
      <c r="B297" s="202"/>
      <c r="C297" s="205"/>
      <c r="D297" s="205"/>
      <c r="E297" s="205"/>
      <c r="F297" s="205"/>
      <c r="G297" s="205"/>
      <c r="H297" s="205"/>
      <c r="I297" s="214"/>
      <c r="J297" s="218"/>
      <c r="K297" s="214"/>
      <c r="L297" s="214"/>
      <c r="M297" s="214"/>
    </row>
    <row r="298" spans="1:13" x14ac:dyDescent="0.2">
      <c r="A298" s="192" t="s">
        <v>456</v>
      </c>
      <c r="B298" s="192"/>
      <c r="C298" s="219"/>
      <c r="D298" s="219"/>
      <c r="E298" s="225"/>
      <c r="F298" s="225"/>
      <c r="G298" s="225"/>
      <c r="H298" s="205"/>
      <c r="I298" s="221"/>
      <c r="J298" s="221"/>
      <c r="K298" s="221"/>
      <c r="L298" s="221"/>
      <c r="M298" s="221"/>
    </row>
    <row r="299" spans="1:13" x14ac:dyDescent="0.2">
      <c r="A299" s="202"/>
      <c r="B299" s="202"/>
      <c r="C299" s="219"/>
      <c r="D299" s="219"/>
      <c r="E299" s="225"/>
      <c r="F299" s="225"/>
      <c r="G299" s="225"/>
      <c r="H299" s="205"/>
      <c r="I299" s="221"/>
      <c r="J299" s="221"/>
      <c r="K299" s="221"/>
      <c r="L299" s="221"/>
      <c r="M299" s="221"/>
    </row>
    <row r="300" spans="1:13" x14ac:dyDescent="0.2">
      <c r="A300" s="202" t="s">
        <v>426</v>
      </c>
      <c r="B300" s="202"/>
      <c r="C300" s="205">
        <v>339830</v>
      </c>
      <c r="D300" s="205"/>
      <c r="E300" s="205">
        <v>704</v>
      </c>
      <c r="F300" s="205"/>
      <c r="G300" s="205">
        <v>35081</v>
      </c>
      <c r="H300" s="205"/>
      <c r="I300" s="214">
        <v>100</v>
      </c>
      <c r="J300" s="214"/>
      <c r="K300" s="214">
        <v>100</v>
      </c>
      <c r="L300" s="214"/>
      <c r="M300" s="214">
        <v>100</v>
      </c>
    </row>
    <row r="301" spans="1:13" x14ac:dyDescent="0.2">
      <c r="A301" s="202" t="s">
        <v>427</v>
      </c>
      <c r="B301" s="202"/>
      <c r="C301" s="205">
        <v>67905</v>
      </c>
      <c r="D301" s="205"/>
      <c r="E301" s="205">
        <v>416</v>
      </c>
      <c r="F301" s="205"/>
      <c r="G301" s="205">
        <v>26384</v>
      </c>
      <c r="H301" s="205"/>
      <c r="I301" s="214">
        <v>20</v>
      </c>
      <c r="J301" s="214"/>
      <c r="K301" s="214">
        <v>59.1</v>
      </c>
      <c r="L301" s="214"/>
      <c r="M301" s="214">
        <v>75.2</v>
      </c>
    </row>
    <row r="302" spans="1:13" x14ac:dyDescent="0.2">
      <c r="A302" s="202"/>
      <c r="B302" s="202"/>
      <c r="C302" s="205"/>
      <c r="D302" s="205"/>
      <c r="E302" s="205"/>
      <c r="F302" s="205"/>
      <c r="G302" s="205"/>
      <c r="H302" s="205"/>
      <c r="I302" s="214"/>
      <c r="J302" s="214"/>
      <c r="K302" s="214"/>
      <c r="L302" s="214"/>
      <c r="M302" s="214"/>
    </row>
    <row r="303" spans="1:13" x14ac:dyDescent="0.2">
      <c r="A303" s="202" t="s">
        <v>428</v>
      </c>
      <c r="B303" s="202"/>
      <c r="C303" s="205">
        <v>250700</v>
      </c>
      <c r="D303" s="205"/>
      <c r="E303" s="205">
        <v>265</v>
      </c>
      <c r="F303" s="205"/>
      <c r="G303" s="205">
        <v>6927</v>
      </c>
      <c r="H303" s="205"/>
      <c r="I303" s="214">
        <v>73.8</v>
      </c>
      <c r="J303" s="214"/>
      <c r="K303" s="214">
        <v>37.6</v>
      </c>
      <c r="L303" s="214"/>
      <c r="M303" s="214">
        <v>19.7</v>
      </c>
    </row>
    <row r="304" spans="1:13" x14ac:dyDescent="0.2">
      <c r="A304" s="202" t="s">
        <v>429</v>
      </c>
      <c r="B304" s="202"/>
      <c r="C304" s="205">
        <v>21225</v>
      </c>
      <c r="D304" s="205"/>
      <c r="E304" s="205">
        <v>22</v>
      </c>
      <c r="F304" s="205"/>
      <c r="G304" s="205">
        <v>1770</v>
      </c>
      <c r="H304" s="205"/>
      <c r="I304" s="214">
        <v>6.2</v>
      </c>
      <c r="J304" s="214"/>
      <c r="K304" s="214">
        <v>3.1</v>
      </c>
      <c r="L304" s="214"/>
      <c r="M304" s="214">
        <v>5</v>
      </c>
    </row>
    <row r="305" spans="1:13" x14ac:dyDescent="0.2">
      <c r="A305" s="217" t="s">
        <v>430</v>
      </c>
      <c r="B305" s="202"/>
      <c r="C305" s="205">
        <v>11900</v>
      </c>
      <c r="D305" s="205"/>
      <c r="E305" s="205">
        <v>25</v>
      </c>
      <c r="F305" s="205"/>
      <c r="G305" s="205">
        <v>994</v>
      </c>
      <c r="H305" s="205"/>
      <c r="I305" s="214">
        <v>3.5</v>
      </c>
      <c r="J305" s="214"/>
      <c r="K305" s="214">
        <v>3.6</v>
      </c>
      <c r="L305" s="214"/>
      <c r="M305" s="214">
        <v>2.8</v>
      </c>
    </row>
    <row r="306" spans="1:13" x14ac:dyDescent="0.2">
      <c r="A306" s="202" t="s">
        <v>431</v>
      </c>
      <c r="B306" s="202"/>
      <c r="C306" s="205">
        <v>37150</v>
      </c>
      <c r="D306" s="205"/>
      <c r="E306" s="205">
        <v>119</v>
      </c>
      <c r="F306" s="205"/>
      <c r="G306" s="205">
        <v>5697</v>
      </c>
      <c r="H306" s="205"/>
      <c r="I306" s="214">
        <v>10.9</v>
      </c>
      <c r="J306" s="214"/>
      <c r="K306" s="214">
        <v>16.899999999999999</v>
      </c>
      <c r="L306" s="214"/>
      <c r="M306" s="214">
        <v>16.2</v>
      </c>
    </row>
    <row r="307" spans="1:13" x14ac:dyDescent="0.2">
      <c r="A307" s="202" t="s">
        <v>432</v>
      </c>
      <c r="B307" s="202"/>
      <c r="C307" s="205">
        <v>12580</v>
      </c>
      <c r="D307" s="205"/>
      <c r="E307" s="205">
        <v>85</v>
      </c>
      <c r="F307" s="205"/>
      <c r="G307" s="205">
        <v>4292</v>
      </c>
      <c r="H307" s="205"/>
      <c r="I307" s="214">
        <v>3.7</v>
      </c>
      <c r="J307" s="214"/>
      <c r="K307" s="214">
        <v>12.1</v>
      </c>
      <c r="L307" s="214"/>
      <c r="M307" s="214">
        <v>12.2</v>
      </c>
    </row>
    <row r="308" spans="1:13" x14ac:dyDescent="0.2">
      <c r="A308" s="202" t="s">
        <v>433</v>
      </c>
      <c r="B308" s="202"/>
      <c r="C308" s="205">
        <v>4530</v>
      </c>
      <c r="D308" s="205"/>
      <c r="E308" s="205">
        <v>60</v>
      </c>
      <c r="F308" s="205"/>
      <c r="G308" s="205">
        <v>3644</v>
      </c>
      <c r="H308" s="205"/>
      <c r="I308" s="214">
        <v>1.3</v>
      </c>
      <c r="J308" s="218"/>
      <c r="K308" s="214">
        <v>8.5</v>
      </c>
      <c r="L308" s="214"/>
      <c r="M308" s="214">
        <v>10.4</v>
      </c>
    </row>
    <row r="309" spans="1:13" x14ac:dyDescent="0.2">
      <c r="A309" s="202" t="s">
        <v>434</v>
      </c>
      <c r="B309" s="202"/>
      <c r="C309" s="205">
        <v>1315</v>
      </c>
      <c r="D309" s="205"/>
      <c r="E309" s="205">
        <v>37</v>
      </c>
      <c r="F309" s="205"/>
      <c r="G309" s="205">
        <v>2620</v>
      </c>
      <c r="H309" s="205"/>
      <c r="I309" s="214">
        <v>0.4</v>
      </c>
      <c r="J309" s="218"/>
      <c r="K309" s="214">
        <v>5.3</v>
      </c>
      <c r="L309" s="214"/>
      <c r="M309" s="214">
        <v>7.5</v>
      </c>
    </row>
    <row r="310" spans="1:13" x14ac:dyDescent="0.2">
      <c r="A310" s="202" t="s">
        <v>435</v>
      </c>
      <c r="B310" s="202"/>
      <c r="C310" s="205">
        <v>255</v>
      </c>
      <c r="D310" s="205"/>
      <c r="E310" s="205">
        <v>17</v>
      </c>
      <c r="F310" s="205"/>
      <c r="G310" s="205">
        <v>1356</v>
      </c>
      <c r="H310" s="205"/>
      <c r="I310" s="214">
        <v>0.1</v>
      </c>
      <c r="J310" s="218"/>
      <c r="K310" s="214">
        <v>2.4</v>
      </c>
      <c r="L310" s="214"/>
      <c r="M310" s="214">
        <v>3.9</v>
      </c>
    </row>
    <row r="311" spans="1:13" x14ac:dyDescent="0.2">
      <c r="A311" s="202" t="s">
        <v>436</v>
      </c>
      <c r="B311" s="202"/>
      <c r="C311" s="205">
        <v>115</v>
      </c>
      <c r="D311" s="205"/>
      <c r="E311" s="205">
        <v>15</v>
      </c>
      <c r="F311" s="205"/>
      <c r="G311" s="205">
        <v>1172</v>
      </c>
      <c r="H311" s="205"/>
      <c r="I311" s="214">
        <v>0</v>
      </c>
      <c r="J311" s="218"/>
      <c r="K311" s="214">
        <v>2.1</v>
      </c>
      <c r="L311" s="214"/>
      <c r="M311" s="214">
        <v>3.3</v>
      </c>
    </row>
    <row r="312" spans="1:13" x14ac:dyDescent="0.2">
      <c r="A312" s="202" t="s">
        <v>437</v>
      </c>
      <c r="B312" s="202"/>
      <c r="C312" s="205">
        <v>20</v>
      </c>
      <c r="D312" s="205"/>
      <c r="E312" s="205">
        <v>4</v>
      </c>
      <c r="F312" s="205"/>
      <c r="G312" s="205">
        <v>972</v>
      </c>
      <c r="H312" s="205"/>
      <c r="I312" s="214">
        <v>0</v>
      </c>
      <c r="J312" s="218"/>
      <c r="K312" s="214">
        <v>0.6</v>
      </c>
      <c r="L312" s="214"/>
      <c r="M312" s="214">
        <v>2.8</v>
      </c>
    </row>
    <row r="313" spans="1:13" x14ac:dyDescent="0.2">
      <c r="A313" s="202" t="s">
        <v>438</v>
      </c>
      <c r="B313" s="202"/>
      <c r="C313" s="205">
        <v>20</v>
      </c>
      <c r="D313" s="205"/>
      <c r="E313" s="205">
        <v>7</v>
      </c>
      <c r="F313" s="205"/>
      <c r="G313" s="205">
        <v>841</v>
      </c>
      <c r="H313" s="205"/>
      <c r="I313" s="214">
        <v>0</v>
      </c>
      <c r="J313" s="218"/>
      <c r="K313" s="214">
        <v>1</v>
      </c>
      <c r="L313" s="214"/>
      <c r="M313" s="214">
        <v>2.4</v>
      </c>
    </row>
    <row r="314" spans="1:13" x14ac:dyDescent="0.2">
      <c r="A314" s="201" t="s">
        <v>439</v>
      </c>
      <c r="B314" s="201"/>
      <c r="C314" s="230">
        <v>20</v>
      </c>
      <c r="D314" s="230"/>
      <c r="E314" s="230">
        <v>47</v>
      </c>
      <c r="F314" s="230"/>
      <c r="G314" s="230">
        <v>4796</v>
      </c>
      <c r="H314" s="230"/>
      <c r="I314" s="231">
        <v>0</v>
      </c>
      <c r="J314" s="232"/>
      <c r="K314" s="231">
        <v>6.7</v>
      </c>
      <c r="L314" s="231"/>
      <c r="M314" s="231">
        <v>13.7</v>
      </c>
    </row>
    <row r="315" spans="1:13" ht="12.75" customHeight="1" x14ac:dyDescent="0.2">
      <c r="A315" s="193"/>
      <c r="B315" s="193"/>
      <c r="C315" s="193"/>
      <c r="D315" s="193"/>
      <c r="E315" s="193"/>
      <c r="F315" s="193"/>
      <c r="G315" s="193"/>
      <c r="H315" s="193"/>
      <c r="I315" s="193"/>
      <c r="J315" s="193"/>
      <c r="K315" s="193"/>
      <c r="L315" s="193"/>
      <c r="M315" s="193"/>
    </row>
    <row r="316" spans="1:13" s="193" customFormat="1" ht="15" customHeight="1" x14ac:dyDescent="0.2">
      <c r="A316" s="255" t="s">
        <v>457</v>
      </c>
      <c r="B316" s="255"/>
      <c r="C316" s="255"/>
      <c r="D316" s="255"/>
      <c r="E316" s="255"/>
      <c r="F316" s="255"/>
      <c r="G316" s="255"/>
      <c r="H316" s="255"/>
      <c r="I316" s="255"/>
      <c r="J316" s="255"/>
      <c r="K316" s="255"/>
      <c r="L316" s="255"/>
      <c r="M316" s="255"/>
    </row>
    <row r="317" spans="1:13" s="193" customFormat="1" ht="30" customHeight="1" x14ac:dyDescent="0.2">
      <c r="A317" s="255" t="s">
        <v>458</v>
      </c>
      <c r="B317" s="255"/>
      <c r="C317" s="255"/>
      <c r="D317" s="255"/>
      <c r="E317" s="255"/>
      <c r="F317" s="255"/>
      <c r="G317" s="255"/>
      <c r="H317" s="255"/>
      <c r="I317" s="255"/>
      <c r="J317" s="255"/>
      <c r="K317" s="255"/>
      <c r="L317" s="255"/>
      <c r="M317" s="255"/>
    </row>
    <row r="318" spans="1:13" s="193" customFormat="1" ht="15" customHeight="1" x14ac:dyDescent="0.2">
      <c r="A318" s="256" t="s">
        <v>459</v>
      </c>
      <c r="B318" s="257"/>
      <c r="C318" s="257"/>
      <c r="D318" s="257"/>
      <c r="E318" s="257"/>
      <c r="F318" s="257"/>
      <c r="G318" s="257"/>
      <c r="H318" s="257"/>
      <c r="I318" s="257"/>
      <c r="J318" s="257"/>
      <c r="K318" s="257"/>
      <c r="L318" s="257"/>
      <c r="M318" s="257"/>
    </row>
    <row r="319" spans="1:13" s="193" customFormat="1" ht="30" customHeight="1" x14ac:dyDescent="0.2">
      <c r="A319" s="258" t="s">
        <v>460</v>
      </c>
      <c r="B319" s="258"/>
      <c r="C319" s="258"/>
      <c r="D319" s="258"/>
      <c r="E319" s="258"/>
      <c r="F319" s="258"/>
      <c r="G319" s="258"/>
      <c r="H319" s="258"/>
      <c r="I319" s="258"/>
      <c r="J319" s="258"/>
      <c r="K319" s="258"/>
      <c r="L319" s="258"/>
      <c r="M319" s="258"/>
    </row>
    <row r="320" spans="1:13" s="193" customFormat="1" ht="15" customHeight="1" x14ac:dyDescent="0.2">
      <c r="A320" s="193" t="s">
        <v>461</v>
      </c>
    </row>
    <row r="321" spans="1:13" s="193" customFormat="1" ht="15" customHeight="1" x14ac:dyDescent="0.2">
      <c r="A321" s="193" t="s">
        <v>462</v>
      </c>
      <c r="I321" s="221"/>
      <c r="J321" s="221"/>
      <c r="K321" s="221"/>
      <c r="L321" s="221"/>
      <c r="M321" s="221"/>
    </row>
    <row r="322" spans="1:13" s="193" customFormat="1" ht="12.75" x14ac:dyDescent="0.2">
      <c r="I322" s="221"/>
      <c r="J322" s="221"/>
      <c r="K322" s="221"/>
      <c r="L322" s="221"/>
      <c r="M322" s="221"/>
    </row>
    <row r="323" spans="1:13" x14ac:dyDescent="0.2">
      <c r="A323" s="193"/>
      <c r="B323" s="193"/>
      <c r="C323" s="193"/>
      <c r="D323" s="193"/>
      <c r="E323" s="193"/>
      <c r="F323" s="193"/>
      <c r="G323" s="193"/>
      <c r="H323" s="193"/>
      <c r="I323" s="193"/>
      <c r="J323" s="193"/>
      <c r="K323" s="193"/>
      <c r="L323" s="193"/>
      <c r="M323" s="193"/>
    </row>
    <row r="324" spans="1:13" x14ac:dyDescent="0.2">
      <c r="A324" s="193"/>
      <c r="B324" s="193"/>
      <c r="C324" s="193"/>
      <c r="D324" s="193"/>
      <c r="E324" s="193"/>
      <c r="F324" s="193"/>
      <c r="G324" s="193"/>
      <c r="H324" s="193"/>
      <c r="I324" s="193"/>
      <c r="J324" s="193"/>
      <c r="K324" s="193"/>
      <c r="L324" s="193"/>
      <c r="M324" s="193"/>
    </row>
    <row r="325" spans="1:13" x14ac:dyDescent="0.2">
      <c r="A325" s="193"/>
      <c r="B325" s="193"/>
      <c r="C325" s="193"/>
      <c r="D325" s="193"/>
      <c r="E325" s="193"/>
      <c r="F325" s="193"/>
      <c r="G325" s="193"/>
      <c r="H325" s="193"/>
      <c r="I325" s="193"/>
      <c r="J325" s="193"/>
      <c r="K325" s="193"/>
      <c r="L325" s="193"/>
      <c r="M325" s="193"/>
    </row>
    <row r="326" spans="1:13" x14ac:dyDescent="0.2">
      <c r="A326" s="193"/>
      <c r="B326" s="193"/>
      <c r="C326" s="193"/>
      <c r="D326" s="193"/>
      <c r="E326" s="193"/>
      <c r="F326" s="193"/>
      <c r="G326" s="193"/>
      <c r="H326" s="193"/>
      <c r="I326" s="193"/>
      <c r="J326" s="193"/>
      <c r="K326" s="193"/>
      <c r="L326" s="193"/>
      <c r="M326" s="193"/>
    </row>
    <row r="327" spans="1:13" x14ac:dyDescent="0.2">
      <c r="A327" s="193"/>
      <c r="B327" s="193"/>
      <c r="C327" s="193"/>
      <c r="D327" s="193"/>
      <c r="E327" s="193"/>
      <c r="F327" s="193"/>
      <c r="G327" s="193"/>
      <c r="H327" s="193"/>
      <c r="I327" s="193"/>
      <c r="J327" s="193"/>
      <c r="K327" s="193"/>
      <c r="L327" s="193"/>
      <c r="M327" s="193"/>
    </row>
    <row r="328" spans="1:13" x14ac:dyDescent="0.2">
      <c r="A328" s="193"/>
      <c r="B328" s="193"/>
      <c r="C328" s="193"/>
      <c r="D328" s="193"/>
      <c r="E328" s="193"/>
      <c r="F328" s="193"/>
      <c r="G328" s="193"/>
      <c r="H328" s="193"/>
      <c r="I328" s="193"/>
      <c r="J328" s="193"/>
      <c r="K328" s="193"/>
      <c r="L328" s="193"/>
      <c r="M328" s="193"/>
    </row>
    <row r="329" spans="1:13" x14ac:dyDescent="0.2">
      <c r="A329" s="193"/>
      <c r="B329" s="193"/>
      <c r="C329" s="193"/>
      <c r="D329" s="193"/>
      <c r="E329" s="193"/>
      <c r="F329" s="193"/>
      <c r="G329" s="193"/>
      <c r="H329" s="193"/>
      <c r="I329" s="193"/>
      <c r="J329" s="193"/>
      <c r="K329" s="193"/>
      <c r="L329" s="193"/>
      <c r="M329" s="193"/>
    </row>
    <row r="330" spans="1:13" x14ac:dyDescent="0.2">
      <c r="A330" s="193"/>
      <c r="B330" s="193"/>
      <c r="C330" s="193"/>
      <c r="D330" s="193"/>
      <c r="E330" s="193"/>
      <c r="F330" s="193"/>
      <c r="G330" s="193"/>
      <c r="H330" s="193"/>
      <c r="I330" s="193"/>
      <c r="J330" s="193"/>
      <c r="K330" s="193"/>
      <c r="L330" s="193"/>
      <c r="M330" s="193"/>
    </row>
    <row r="331" spans="1:13" x14ac:dyDescent="0.2">
      <c r="A331" s="193"/>
      <c r="B331" s="193"/>
      <c r="C331" s="193"/>
      <c r="D331" s="193"/>
      <c r="E331" s="193"/>
      <c r="F331" s="193"/>
      <c r="G331" s="193"/>
      <c r="H331" s="193"/>
      <c r="I331" s="193"/>
      <c r="J331" s="193"/>
      <c r="K331" s="193"/>
      <c r="L331" s="193"/>
      <c r="M331" s="193"/>
    </row>
    <row r="332" spans="1:13" x14ac:dyDescent="0.2">
      <c r="A332" s="193"/>
      <c r="B332" s="193"/>
      <c r="C332" s="193"/>
      <c r="D332" s="193"/>
      <c r="E332" s="193"/>
      <c r="F332" s="193"/>
      <c r="G332" s="193"/>
      <c r="H332" s="193"/>
      <c r="I332" s="193"/>
      <c r="J332" s="193"/>
      <c r="K332" s="193"/>
      <c r="L332" s="193"/>
      <c r="M332" s="193"/>
    </row>
    <row r="333" spans="1:13" x14ac:dyDescent="0.2">
      <c r="A333" s="193"/>
      <c r="B333" s="193"/>
      <c r="C333" s="193"/>
      <c r="D333" s="193"/>
      <c r="E333" s="193"/>
      <c r="F333" s="193"/>
      <c r="G333" s="193"/>
      <c r="H333" s="193"/>
      <c r="I333" s="193"/>
      <c r="J333" s="193"/>
      <c r="K333" s="193"/>
      <c r="L333" s="193"/>
      <c r="M333" s="193"/>
    </row>
    <row r="334" spans="1:13" x14ac:dyDescent="0.2">
      <c r="A334" s="193"/>
      <c r="B334" s="193"/>
      <c r="C334" s="193"/>
      <c r="D334" s="193"/>
      <c r="E334" s="193"/>
      <c r="F334" s="193"/>
      <c r="G334" s="193"/>
      <c r="H334" s="193"/>
      <c r="I334" s="193"/>
      <c r="J334" s="193"/>
      <c r="K334" s="193"/>
      <c r="L334" s="193"/>
      <c r="M334" s="193"/>
    </row>
    <row r="335" spans="1:13" x14ac:dyDescent="0.2">
      <c r="A335" s="193"/>
      <c r="B335" s="193"/>
      <c r="C335" s="193"/>
      <c r="D335" s="193"/>
      <c r="E335" s="193"/>
      <c r="F335" s="193"/>
      <c r="G335" s="193"/>
      <c r="H335" s="193"/>
      <c r="I335" s="193"/>
      <c r="J335" s="193"/>
      <c r="K335" s="193"/>
      <c r="L335" s="193"/>
      <c r="M335" s="193"/>
    </row>
    <row r="336" spans="1:13" x14ac:dyDescent="0.2">
      <c r="A336" s="193"/>
      <c r="B336" s="193"/>
      <c r="C336" s="193"/>
      <c r="D336" s="193"/>
      <c r="E336" s="193"/>
      <c r="F336" s="193"/>
      <c r="G336" s="193"/>
      <c r="H336" s="193"/>
      <c r="I336" s="193"/>
      <c r="J336" s="193"/>
      <c r="K336" s="193"/>
      <c r="L336" s="193"/>
      <c r="M336" s="193"/>
    </row>
    <row r="337" spans="1:13" x14ac:dyDescent="0.2">
      <c r="A337" s="193"/>
      <c r="B337" s="193"/>
      <c r="C337" s="193"/>
      <c r="D337" s="193"/>
      <c r="E337" s="193"/>
      <c r="F337" s="193"/>
      <c r="G337" s="193"/>
      <c r="H337" s="193"/>
      <c r="I337" s="193"/>
      <c r="J337" s="193"/>
      <c r="K337" s="193"/>
      <c r="L337" s="193"/>
      <c r="M337" s="193"/>
    </row>
    <row r="338" spans="1:13" x14ac:dyDescent="0.2">
      <c r="A338" s="193"/>
      <c r="B338" s="193"/>
      <c r="C338" s="193"/>
      <c r="D338" s="193"/>
      <c r="E338" s="193"/>
      <c r="F338" s="193"/>
      <c r="G338" s="193"/>
      <c r="H338" s="193"/>
      <c r="I338" s="193"/>
      <c r="J338" s="193"/>
      <c r="K338" s="193"/>
      <c r="L338" s="193"/>
      <c r="M338" s="193"/>
    </row>
    <row r="339" spans="1:13" x14ac:dyDescent="0.2">
      <c r="A339" s="193"/>
      <c r="B339" s="193"/>
      <c r="C339" s="193"/>
      <c r="D339" s="193"/>
      <c r="E339" s="193"/>
      <c r="F339" s="193"/>
      <c r="G339" s="193"/>
      <c r="H339" s="193"/>
      <c r="I339" s="193"/>
      <c r="J339" s="193"/>
      <c r="K339" s="193"/>
      <c r="L339" s="193"/>
      <c r="M339" s="193"/>
    </row>
    <row r="340" spans="1:13" x14ac:dyDescent="0.2">
      <c r="A340" s="193"/>
      <c r="B340" s="193"/>
      <c r="C340" s="193"/>
      <c r="D340" s="193"/>
      <c r="E340" s="193"/>
      <c r="F340" s="193"/>
      <c r="G340" s="193"/>
      <c r="H340" s="193"/>
      <c r="I340" s="193"/>
      <c r="J340" s="193"/>
      <c r="K340" s="193"/>
      <c r="L340" s="193"/>
      <c r="M340" s="193"/>
    </row>
    <row r="341" spans="1:13" x14ac:dyDescent="0.2">
      <c r="A341" s="193"/>
      <c r="B341" s="193"/>
      <c r="C341" s="193"/>
      <c r="D341" s="193"/>
      <c r="E341" s="193"/>
      <c r="F341" s="193"/>
      <c r="G341" s="193"/>
      <c r="H341" s="193"/>
      <c r="I341" s="193"/>
      <c r="J341" s="193"/>
      <c r="K341" s="193"/>
      <c r="L341" s="193"/>
      <c r="M341" s="193"/>
    </row>
  </sheetData>
  <mergeCells count="5">
    <mergeCell ref="A3:M3"/>
    <mergeCell ref="A316:M316"/>
    <mergeCell ref="A317:M317"/>
    <mergeCell ref="A318:M318"/>
    <mergeCell ref="A319:M319"/>
  </mergeCells>
  <pageMargins left="0.75" right="0.75" top="1" bottom="1" header="0.5" footer="0.5"/>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B0A0-B003-4F99-AA9D-D398E1543D21}">
  <dimension ref="A1:IR118"/>
  <sheetViews>
    <sheetView topLeftCell="A45" zoomScale="70" zoomScaleNormal="70" workbookViewId="0">
      <selection activeCell="D76" sqref="D76"/>
    </sheetView>
    <sheetView workbookViewId="1"/>
  </sheetViews>
  <sheetFormatPr defaultColWidth="22.85546875" defaultRowHeight="15" x14ac:dyDescent="0.2"/>
  <cols>
    <col min="1" max="1" width="15.42578125" style="36" customWidth="1"/>
    <col min="2" max="2" width="42.140625" style="36" customWidth="1"/>
    <col min="3" max="5" width="16.42578125" style="36" customWidth="1"/>
    <col min="6" max="6" width="18.5703125" style="36" bestFit="1" customWidth="1"/>
    <col min="7" max="7" width="16.42578125" style="36" customWidth="1"/>
    <col min="8" max="8" width="17.42578125" style="36" customWidth="1"/>
    <col min="9" max="9" width="16.42578125" style="36" customWidth="1"/>
    <col min="10" max="10" width="17.42578125" style="36" customWidth="1"/>
    <col min="11" max="12" width="16.42578125" style="36" customWidth="1"/>
    <col min="13" max="13" width="11" style="33" customWidth="1"/>
    <col min="14" max="14" width="15.42578125" style="36" customWidth="1"/>
    <col min="15" max="15" width="49" style="36" customWidth="1"/>
    <col min="16" max="16" width="19" style="36" customWidth="1"/>
    <col min="17" max="17" width="2.42578125" style="36" customWidth="1"/>
    <col min="18" max="20" width="17.42578125" style="36" customWidth="1"/>
    <col min="21" max="21" width="2.42578125" style="36" customWidth="1"/>
    <col min="22" max="22" width="15.140625" style="36" customWidth="1"/>
    <col min="23" max="23" width="19.85546875" style="36" customWidth="1"/>
    <col min="24" max="24" width="22.140625" style="36" customWidth="1"/>
    <col min="25" max="25" width="2.42578125" style="36" customWidth="1"/>
    <col min="26" max="26" width="21.5703125" style="36" customWidth="1"/>
    <col min="27" max="27" width="19.140625" style="36" customWidth="1"/>
    <col min="28" max="28" width="18.85546875" style="36" customWidth="1"/>
    <col min="29" max="29" width="2" style="36" customWidth="1"/>
    <col min="30" max="30" width="27" style="36" customWidth="1"/>
    <col min="31" max="31" width="11.42578125" style="35" customWidth="1"/>
    <col min="32" max="32" width="15" style="35" customWidth="1"/>
    <col min="33" max="33" width="14.42578125" style="35" customWidth="1"/>
    <col min="34" max="34" width="15.42578125" style="35" customWidth="1"/>
    <col min="35" max="35" width="13.42578125" style="35" customWidth="1"/>
    <col min="36" max="36" width="13.85546875" style="35" customWidth="1"/>
    <col min="37" max="37" width="12.42578125" style="35" customWidth="1"/>
    <col min="38" max="38" width="9.85546875" style="35" customWidth="1"/>
    <col min="39" max="39" width="12.140625" style="35" customWidth="1"/>
    <col min="40" max="40" width="10.42578125" style="35" customWidth="1"/>
    <col min="41" max="41" width="9.85546875" style="35" customWidth="1"/>
    <col min="42" max="42" width="12.140625" style="35" customWidth="1"/>
    <col min="43" max="43" width="7.5703125" style="35" customWidth="1"/>
    <col min="44" max="16384" width="22.85546875" style="36"/>
  </cols>
  <sheetData>
    <row r="1" spans="1:44" ht="18" customHeight="1" x14ac:dyDescent="0.4">
      <c r="A1" s="31"/>
      <c r="B1" s="32"/>
      <c r="C1" s="32"/>
      <c r="D1" s="32"/>
      <c r="E1" s="32"/>
      <c r="F1" s="32"/>
      <c r="G1" s="32"/>
      <c r="H1" s="32"/>
      <c r="I1" s="32"/>
      <c r="J1" s="32"/>
      <c r="K1" s="32"/>
      <c r="L1" s="32"/>
      <c r="N1" s="31"/>
      <c r="O1" s="32"/>
      <c r="P1" s="32"/>
      <c r="Q1" s="32"/>
      <c r="R1" s="32"/>
      <c r="S1" s="32"/>
      <c r="T1" s="32"/>
      <c r="U1" s="32"/>
      <c r="V1" s="32"/>
      <c r="W1" s="32"/>
      <c r="X1" s="32"/>
      <c r="Y1" s="32"/>
      <c r="Z1" s="32"/>
      <c r="AA1" s="32"/>
      <c r="AB1" s="34"/>
      <c r="AC1" s="32"/>
      <c r="AD1" s="32"/>
    </row>
    <row r="2" spans="1:44" ht="10.5" customHeight="1" x14ac:dyDescent="0.2">
      <c r="A2" s="262" t="s">
        <v>59</v>
      </c>
      <c r="B2" s="262"/>
      <c r="C2" s="262"/>
      <c r="D2" s="262"/>
      <c r="E2" s="262"/>
      <c r="F2" s="262"/>
      <c r="G2" s="262"/>
      <c r="H2" s="262"/>
      <c r="I2" s="262"/>
      <c r="J2" s="262"/>
      <c r="K2" s="262"/>
      <c r="L2" s="32"/>
      <c r="N2" s="262" t="s">
        <v>59</v>
      </c>
      <c r="O2" s="262"/>
      <c r="P2" s="262"/>
      <c r="Q2" s="262"/>
      <c r="R2" s="262"/>
      <c r="S2" s="262"/>
      <c r="T2" s="262"/>
      <c r="U2" s="262"/>
      <c r="V2" s="262"/>
      <c r="W2" s="262"/>
      <c r="X2" s="262"/>
      <c r="Y2" s="262"/>
      <c r="Z2" s="262"/>
      <c r="AA2" s="262"/>
      <c r="AB2" s="262"/>
      <c r="AC2" s="262"/>
      <c r="AD2" s="32"/>
    </row>
    <row r="3" spans="1:44" ht="18" customHeight="1" x14ac:dyDescent="0.2">
      <c r="A3" s="262"/>
      <c r="B3" s="262"/>
      <c r="C3" s="262"/>
      <c r="D3" s="262"/>
      <c r="E3" s="262"/>
      <c r="F3" s="262"/>
      <c r="G3" s="262"/>
      <c r="H3" s="262"/>
      <c r="I3" s="262"/>
      <c r="J3" s="262"/>
      <c r="K3" s="262"/>
      <c r="L3" s="32"/>
      <c r="N3" s="262"/>
      <c r="O3" s="262"/>
      <c r="P3" s="262"/>
      <c r="Q3" s="262"/>
      <c r="R3" s="262"/>
      <c r="S3" s="262"/>
      <c r="T3" s="262"/>
      <c r="U3" s="262"/>
      <c r="V3" s="262"/>
      <c r="W3" s="262"/>
      <c r="X3" s="262"/>
      <c r="Y3" s="262"/>
      <c r="Z3" s="262"/>
      <c r="AA3" s="262"/>
      <c r="AB3" s="262"/>
      <c r="AC3" s="262"/>
      <c r="AD3" s="32"/>
    </row>
    <row r="4" spans="1:44" ht="6" customHeight="1" x14ac:dyDescent="0.2">
      <c r="A4" s="262"/>
      <c r="B4" s="262"/>
      <c r="C4" s="262"/>
      <c r="D4" s="262"/>
      <c r="E4" s="262"/>
      <c r="F4" s="262"/>
      <c r="G4" s="262"/>
      <c r="H4" s="262"/>
      <c r="I4" s="262"/>
      <c r="J4" s="262"/>
      <c r="K4" s="262"/>
      <c r="L4" s="32"/>
      <c r="N4" s="262"/>
      <c r="O4" s="262"/>
      <c r="P4" s="262"/>
      <c r="Q4" s="262"/>
      <c r="R4" s="262"/>
      <c r="S4" s="262"/>
      <c r="T4" s="262"/>
      <c r="U4" s="262"/>
      <c r="V4" s="262"/>
      <c r="W4" s="262"/>
      <c r="X4" s="262"/>
      <c r="Y4" s="262"/>
      <c r="Z4" s="262"/>
      <c r="AA4" s="262"/>
      <c r="AB4" s="262"/>
      <c r="AC4" s="262"/>
      <c r="AD4" s="32"/>
      <c r="AG4" s="37"/>
      <c r="AH4" s="37"/>
      <c r="AI4" s="37"/>
      <c r="AJ4" s="37"/>
      <c r="AK4" s="37"/>
      <c r="AL4" s="37"/>
      <c r="AM4" s="37"/>
      <c r="AN4" s="37"/>
      <c r="AO4" s="37"/>
      <c r="AP4" s="37"/>
    </row>
    <row r="5" spans="1:44" ht="18" customHeight="1" x14ac:dyDescent="0.2">
      <c r="A5" s="262"/>
      <c r="B5" s="262"/>
      <c r="C5" s="262"/>
      <c r="D5" s="262"/>
      <c r="E5" s="262"/>
      <c r="F5" s="262"/>
      <c r="G5" s="262"/>
      <c r="H5" s="262"/>
      <c r="I5" s="262"/>
      <c r="J5" s="262"/>
      <c r="K5" s="262"/>
      <c r="L5" s="32"/>
      <c r="N5" s="262"/>
      <c r="O5" s="262"/>
      <c r="P5" s="262"/>
      <c r="Q5" s="262"/>
      <c r="R5" s="262"/>
      <c r="S5" s="262"/>
      <c r="T5" s="262"/>
      <c r="U5" s="262"/>
      <c r="V5" s="262"/>
      <c r="W5" s="262"/>
      <c r="X5" s="262"/>
      <c r="Y5" s="262"/>
      <c r="Z5" s="262"/>
      <c r="AA5" s="262"/>
      <c r="AB5" s="262"/>
      <c r="AC5" s="262"/>
      <c r="AD5" s="32"/>
      <c r="AG5" s="37"/>
      <c r="AH5" s="37"/>
      <c r="AI5" s="37"/>
      <c r="AJ5" s="37"/>
      <c r="AK5" s="37"/>
      <c r="AL5" s="37"/>
      <c r="AM5" s="37"/>
      <c r="AN5" s="37"/>
      <c r="AO5" s="37"/>
      <c r="AP5" s="37"/>
      <c r="AQ5" s="38"/>
    </row>
    <row r="6" spans="1:44" ht="20.100000000000001" customHeight="1" x14ac:dyDescent="0.25">
      <c r="A6" s="39"/>
      <c r="B6" s="40"/>
      <c r="C6" s="32"/>
      <c r="D6" s="32"/>
      <c r="E6" s="32"/>
      <c r="F6" s="32"/>
      <c r="G6" s="32"/>
      <c r="H6" s="32"/>
      <c r="I6" s="32"/>
      <c r="J6" s="32"/>
      <c r="K6" s="32"/>
      <c r="L6" s="32"/>
      <c r="N6" s="39"/>
      <c r="O6" s="41" t="s">
        <v>60</v>
      </c>
      <c r="P6" s="32"/>
      <c r="Q6" s="32"/>
      <c r="R6" s="32"/>
      <c r="S6" s="32"/>
      <c r="T6" s="32"/>
      <c r="U6" s="32"/>
      <c r="V6" s="32"/>
      <c r="W6" s="32"/>
      <c r="X6" s="32"/>
      <c r="Y6" s="32"/>
      <c r="Z6" s="32"/>
      <c r="AA6" s="32"/>
      <c r="AB6" s="32"/>
      <c r="AC6" s="32"/>
      <c r="AD6" s="32"/>
      <c r="AG6" s="42" t="s">
        <v>61</v>
      </c>
      <c r="AH6" s="37"/>
      <c r="AI6" s="37"/>
      <c r="AJ6" s="37"/>
      <c r="AK6" s="37"/>
      <c r="AL6" s="37"/>
      <c r="AM6" s="37"/>
      <c r="AN6" s="37"/>
      <c r="AO6" s="37"/>
      <c r="AP6" s="37"/>
      <c r="AQ6" s="38"/>
      <c r="AR6" s="43"/>
    </row>
    <row r="7" spans="1:44" ht="2.1" customHeight="1" thickBot="1" x14ac:dyDescent="0.25">
      <c r="A7" s="44"/>
      <c r="B7" s="44"/>
      <c r="C7" s="44"/>
      <c r="D7" s="44"/>
      <c r="E7" s="44"/>
      <c r="F7" s="44"/>
      <c r="G7" s="44"/>
      <c r="H7" s="44"/>
      <c r="I7" s="44"/>
      <c r="J7" s="44"/>
      <c r="K7" s="44"/>
      <c r="L7" s="44"/>
      <c r="M7" s="45"/>
      <c r="N7" s="44"/>
      <c r="O7" s="44"/>
      <c r="P7" s="44"/>
      <c r="Q7" s="44"/>
      <c r="R7" s="44"/>
      <c r="S7" s="44"/>
      <c r="T7" s="44"/>
      <c r="U7" s="44"/>
      <c r="V7" s="44"/>
      <c r="W7" s="44"/>
      <c r="X7" s="44"/>
      <c r="Y7" s="44"/>
      <c r="Z7" s="44"/>
      <c r="AA7" s="44"/>
      <c r="AB7" s="44"/>
      <c r="AC7" s="44"/>
      <c r="AD7" s="44"/>
      <c r="AG7" s="37"/>
      <c r="AH7" s="37"/>
      <c r="AI7" s="37"/>
      <c r="AJ7" s="37"/>
      <c r="AK7" s="37"/>
      <c r="AL7" s="37"/>
      <c r="AM7" s="37"/>
      <c r="AN7" s="37"/>
      <c r="AO7" s="37"/>
      <c r="AP7" s="37"/>
      <c r="AQ7" s="38"/>
      <c r="AR7" s="43"/>
    </row>
    <row r="8" spans="1:44" ht="54.95" customHeight="1" x14ac:dyDescent="0.2">
      <c r="A8" s="32"/>
      <c r="B8" s="32"/>
      <c r="C8" s="32"/>
      <c r="D8" s="32"/>
      <c r="E8" s="32"/>
      <c r="F8" s="32"/>
      <c r="G8" s="32"/>
      <c r="H8" s="32"/>
      <c r="I8" s="32"/>
      <c r="J8" s="32"/>
      <c r="K8" s="32"/>
      <c r="L8" s="32"/>
      <c r="N8" s="32"/>
      <c r="O8" s="32"/>
      <c r="P8" s="32"/>
      <c r="Q8" s="32"/>
      <c r="R8" s="32"/>
      <c r="S8" s="32"/>
      <c r="T8" s="32"/>
      <c r="U8" s="32"/>
      <c r="V8" s="32"/>
      <c r="W8" s="32"/>
      <c r="X8" s="32"/>
      <c r="Y8" s="32"/>
      <c r="Z8" s="32"/>
      <c r="AA8" s="32"/>
      <c r="AB8" s="32"/>
      <c r="AC8" s="32"/>
      <c r="AD8" s="32"/>
      <c r="AG8" s="46" t="s">
        <v>62</v>
      </c>
      <c r="AH8" s="46" t="s">
        <v>63</v>
      </c>
      <c r="AI8" s="46" t="s">
        <v>64</v>
      </c>
      <c r="AJ8" s="46" t="s">
        <v>65</v>
      </c>
      <c r="AK8" s="46" t="s">
        <v>66</v>
      </c>
      <c r="AL8" s="46" t="s">
        <v>67</v>
      </c>
      <c r="AM8" s="46" t="s">
        <v>68</v>
      </c>
      <c r="AN8" s="46" t="s">
        <v>69</v>
      </c>
      <c r="AO8" s="46" t="s">
        <v>70</v>
      </c>
      <c r="AP8" s="46" t="s">
        <v>71</v>
      </c>
      <c r="AQ8" s="47"/>
      <c r="AR8" s="43"/>
    </row>
    <row r="9" spans="1:44" s="56" customFormat="1" ht="33" customHeight="1" x14ac:dyDescent="0.4">
      <c r="A9" s="48" t="s">
        <v>72</v>
      </c>
      <c r="B9" s="49"/>
      <c r="C9" s="49"/>
      <c r="D9" s="49"/>
      <c r="E9" s="49"/>
      <c r="F9" s="49"/>
      <c r="G9" s="49"/>
      <c r="H9" s="49"/>
      <c r="I9" s="49"/>
      <c r="J9" s="50"/>
      <c r="K9" s="49"/>
      <c r="L9" s="49"/>
      <c r="M9" s="51"/>
      <c r="N9" s="49"/>
      <c r="O9" s="52"/>
      <c r="P9" s="52"/>
      <c r="Q9" s="52"/>
      <c r="R9" s="52"/>
      <c r="S9" s="52"/>
      <c r="T9" s="52"/>
      <c r="U9" s="49"/>
      <c r="V9" s="49"/>
      <c r="W9" s="53"/>
      <c r="X9" s="53"/>
      <c r="Y9" s="53"/>
      <c r="Z9" s="53"/>
      <c r="AA9" s="53"/>
      <c r="AB9" s="53"/>
      <c r="AC9" s="53"/>
      <c r="AD9" s="53"/>
      <c r="AE9" s="54"/>
      <c r="AF9" s="54"/>
      <c r="AG9" s="55"/>
      <c r="AH9" s="55"/>
      <c r="AI9" s="55"/>
      <c r="AJ9" s="55"/>
      <c r="AK9" s="55"/>
      <c r="AL9" s="55"/>
      <c r="AM9" s="55"/>
      <c r="AN9" s="55"/>
      <c r="AO9" s="55"/>
      <c r="AP9" s="55"/>
      <c r="AQ9" s="55"/>
    </row>
    <row r="10" spans="1:44" ht="24.95" customHeight="1" thickBot="1" x14ac:dyDescent="0.25">
      <c r="A10" s="44"/>
      <c r="B10" s="44"/>
      <c r="C10" s="44"/>
      <c r="D10" s="44"/>
      <c r="E10" s="44"/>
      <c r="F10" s="44"/>
      <c r="G10" s="44"/>
      <c r="H10" s="57" t="s">
        <v>73</v>
      </c>
      <c r="I10" s="32"/>
      <c r="K10" s="32"/>
      <c r="L10" s="32"/>
      <c r="N10" s="32"/>
      <c r="O10" s="32"/>
      <c r="P10" s="32"/>
      <c r="Q10" s="32"/>
      <c r="R10" s="32"/>
      <c r="S10" s="32"/>
      <c r="T10" s="32"/>
      <c r="U10" s="32"/>
      <c r="V10" s="32"/>
      <c r="W10" s="32"/>
      <c r="X10" s="32"/>
      <c r="Y10" s="32"/>
      <c r="Z10" s="32"/>
      <c r="AA10" s="32"/>
      <c r="AB10" s="32"/>
      <c r="AC10" s="32"/>
      <c r="AD10" s="32"/>
    </row>
    <row r="11" spans="1:44" ht="33" customHeight="1" x14ac:dyDescent="0.4">
      <c r="A11" s="58"/>
      <c r="B11" s="59"/>
      <c r="C11" s="263" t="s">
        <v>74</v>
      </c>
      <c r="D11" s="264"/>
      <c r="E11" s="264"/>
      <c r="F11" s="264"/>
      <c r="G11" s="264"/>
      <c r="H11" s="264"/>
      <c r="I11" s="60"/>
      <c r="J11" s="60"/>
      <c r="K11" s="61"/>
      <c r="L11" s="61"/>
      <c r="M11" s="62"/>
      <c r="N11" s="63" t="s">
        <v>75</v>
      </c>
      <c r="O11" s="63"/>
      <c r="P11" s="63"/>
      <c r="Q11" s="63"/>
      <c r="R11" s="63"/>
      <c r="S11" s="63"/>
      <c r="T11" s="64"/>
      <c r="U11" s="32"/>
      <c r="V11" s="65"/>
      <c r="W11" s="63" t="s">
        <v>76</v>
      </c>
      <c r="X11" s="63"/>
      <c r="Y11" s="63"/>
      <c r="Z11" s="63"/>
      <c r="AA11" s="63"/>
      <c r="AB11" s="63"/>
      <c r="AC11" s="64"/>
      <c r="AD11" s="64"/>
    </row>
    <row r="12" spans="1:44" ht="20.100000000000001" customHeight="1" x14ac:dyDescent="0.25">
      <c r="A12" s="66"/>
      <c r="B12" s="67"/>
      <c r="C12" s="61"/>
      <c r="D12" s="61"/>
      <c r="E12" s="61"/>
      <c r="G12" s="61"/>
      <c r="H12" s="61"/>
      <c r="I12" s="61"/>
      <c r="J12" s="61"/>
      <c r="K12" s="61"/>
      <c r="L12" s="61"/>
      <c r="M12" s="62"/>
      <c r="N12" s="32"/>
      <c r="O12" s="32"/>
      <c r="P12" s="32"/>
      <c r="Q12" s="32"/>
      <c r="R12" s="32"/>
      <c r="S12" s="32"/>
      <c r="T12" s="32"/>
      <c r="U12" s="32"/>
      <c r="V12" s="32"/>
      <c r="W12" s="32"/>
      <c r="X12" s="32"/>
      <c r="Y12" s="32"/>
      <c r="Z12" s="32"/>
      <c r="AA12" s="32"/>
      <c r="AB12" s="32"/>
      <c r="AC12" s="32"/>
      <c r="AD12" s="32"/>
    </row>
    <row r="13" spans="1:44" ht="20.100000000000001" customHeight="1" x14ac:dyDescent="0.3">
      <c r="A13" s="66"/>
      <c r="B13" s="67"/>
      <c r="C13" s="50" t="s">
        <v>77</v>
      </c>
      <c r="D13" s="265" t="s">
        <v>78</v>
      </c>
      <c r="E13" s="265"/>
      <c r="F13" s="265"/>
      <c r="G13" s="68"/>
      <c r="H13" s="50" t="s">
        <v>79</v>
      </c>
      <c r="I13" s="50" t="s">
        <v>9</v>
      </c>
      <c r="K13" s="61"/>
      <c r="L13" s="61"/>
      <c r="M13" s="62"/>
      <c r="N13" s="69" t="s">
        <v>80</v>
      </c>
      <c r="O13" s="32"/>
      <c r="P13" s="32"/>
      <c r="Q13" s="32"/>
      <c r="R13" s="32"/>
      <c r="S13" s="32"/>
      <c r="T13" s="32"/>
      <c r="U13" s="32"/>
      <c r="V13" s="32"/>
      <c r="W13" s="69" t="s">
        <v>81</v>
      </c>
      <c r="X13" s="32"/>
      <c r="Y13" s="32"/>
      <c r="Z13" s="32"/>
      <c r="AA13" s="32"/>
      <c r="AB13" s="32"/>
      <c r="AC13" s="32"/>
      <c r="AD13" s="32"/>
    </row>
    <row r="14" spans="1:44" ht="20.100000000000001" customHeight="1" x14ac:dyDescent="0.3">
      <c r="A14" s="61"/>
      <c r="B14" s="70"/>
      <c r="C14" s="71" t="s">
        <v>82</v>
      </c>
      <c r="D14" s="68"/>
      <c r="E14" s="68"/>
      <c r="G14" s="61"/>
      <c r="H14" s="72" t="s">
        <v>83</v>
      </c>
      <c r="I14" s="50" t="s">
        <v>84</v>
      </c>
      <c r="J14" s="61"/>
      <c r="K14" s="61"/>
      <c r="L14" s="71"/>
      <c r="M14" s="32"/>
      <c r="N14" s="73"/>
      <c r="O14" s="73"/>
      <c r="P14" s="73"/>
      <c r="Q14" s="73"/>
      <c r="R14" s="73"/>
      <c r="S14" s="73"/>
      <c r="T14" s="73"/>
      <c r="U14" s="73"/>
      <c r="V14" s="73"/>
      <c r="W14" s="73"/>
      <c r="X14" s="73"/>
      <c r="Y14" s="73"/>
      <c r="Z14" s="73"/>
      <c r="AA14" s="73"/>
      <c r="AB14" s="73"/>
      <c r="AC14" s="73"/>
      <c r="AD14" s="73"/>
    </row>
    <row r="15" spans="1:44" ht="20.100000000000001" customHeight="1" x14ac:dyDescent="0.25">
      <c r="A15" s="74"/>
      <c r="B15" s="74"/>
      <c r="C15" s="71" t="s">
        <v>85</v>
      </c>
      <c r="D15" s="61"/>
      <c r="E15" s="71" t="s">
        <v>86</v>
      </c>
      <c r="G15" s="50" t="s">
        <v>87</v>
      </c>
      <c r="H15" s="50" t="s">
        <v>88</v>
      </c>
      <c r="I15" s="71" t="s">
        <v>89</v>
      </c>
      <c r="J15" s="61"/>
      <c r="K15" s="61"/>
      <c r="L15" s="71"/>
      <c r="M15" s="32"/>
      <c r="N15" s="32"/>
      <c r="O15" s="32"/>
      <c r="P15" s="32"/>
      <c r="Q15" s="32"/>
      <c r="R15" s="32"/>
      <c r="S15" s="32"/>
      <c r="T15" s="32"/>
      <c r="U15" s="32"/>
      <c r="V15" s="32"/>
      <c r="W15" s="32"/>
      <c r="X15" s="32"/>
      <c r="Y15" s="32"/>
      <c r="Z15" s="32"/>
      <c r="AA15" s="32"/>
      <c r="AB15" s="32"/>
      <c r="AC15" s="32"/>
      <c r="AD15" s="32"/>
    </row>
    <row r="16" spans="1:44" ht="20.100000000000001" customHeight="1" x14ac:dyDescent="0.25">
      <c r="A16" s="266" t="s">
        <v>90</v>
      </c>
      <c r="B16" s="74"/>
      <c r="C16" s="71" t="s">
        <v>91</v>
      </c>
      <c r="D16" s="71"/>
      <c r="E16" s="75" t="s">
        <v>92</v>
      </c>
      <c r="G16" s="71" t="s">
        <v>93</v>
      </c>
      <c r="H16" s="50" t="s">
        <v>94</v>
      </c>
      <c r="I16" s="71" t="s">
        <v>95</v>
      </c>
      <c r="J16" s="61"/>
      <c r="K16" s="61"/>
      <c r="L16" s="71"/>
      <c r="M16" s="32"/>
      <c r="N16" s="32"/>
      <c r="O16" s="32"/>
      <c r="P16" s="32"/>
      <c r="Q16" s="32"/>
      <c r="R16" s="32"/>
      <c r="S16" s="32"/>
      <c r="T16" s="32"/>
      <c r="U16" s="32"/>
      <c r="V16" s="32"/>
      <c r="W16" s="32"/>
      <c r="X16" s="32"/>
      <c r="Y16" s="32"/>
      <c r="Z16" s="32"/>
      <c r="AA16" s="32"/>
      <c r="AB16" s="32"/>
      <c r="AC16" s="32"/>
      <c r="AD16" s="32"/>
    </row>
    <row r="17" spans="1:30" s="35" customFormat="1" ht="20.100000000000001" customHeight="1" x14ac:dyDescent="0.25">
      <c r="A17" s="267"/>
      <c r="B17" s="76"/>
      <c r="C17" s="77" t="s">
        <v>96</v>
      </c>
      <c r="D17" s="78" t="s">
        <v>97</v>
      </c>
      <c r="E17" s="79" t="s">
        <v>98</v>
      </c>
      <c r="F17" s="78" t="s">
        <v>99</v>
      </c>
      <c r="G17" s="77" t="s">
        <v>100</v>
      </c>
      <c r="H17" s="80" t="s">
        <v>85</v>
      </c>
      <c r="I17" s="77" t="s">
        <v>101</v>
      </c>
      <c r="J17" s="61"/>
      <c r="K17" s="61"/>
      <c r="L17" s="71"/>
      <c r="M17" s="32"/>
      <c r="N17" s="32"/>
      <c r="O17" s="32"/>
      <c r="P17" s="32"/>
      <c r="Q17" s="32"/>
      <c r="R17" s="32"/>
      <c r="S17" s="32"/>
      <c r="T17" s="32"/>
      <c r="U17" s="32"/>
      <c r="V17" s="32"/>
      <c r="W17" s="32"/>
      <c r="X17" s="32"/>
      <c r="Y17" s="32"/>
      <c r="Z17" s="32"/>
      <c r="AA17" s="32"/>
      <c r="AB17" s="32"/>
      <c r="AC17" s="32"/>
      <c r="AD17" s="32"/>
    </row>
    <row r="18" spans="1:30" s="35" customFormat="1" ht="20.100000000000001" customHeight="1" x14ac:dyDescent="0.25">
      <c r="A18" s="61"/>
      <c r="B18" s="61"/>
      <c r="C18" s="61"/>
      <c r="D18" s="61"/>
      <c r="E18" s="61"/>
      <c r="F18" s="36"/>
      <c r="G18" s="61"/>
      <c r="H18" s="61"/>
      <c r="I18" s="61"/>
      <c r="J18" s="61"/>
      <c r="K18" s="61"/>
      <c r="L18" s="71"/>
      <c r="M18" s="32"/>
      <c r="N18" s="32"/>
      <c r="O18" s="32"/>
      <c r="P18" s="32"/>
      <c r="Q18" s="32"/>
      <c r="R18" s="32"/>
      <c r="S18" s="32"/>
      <c r="T18" s="32"/>
      <c r="U18" s="32"/>
      <c r="V18" s="32"/>
      <c r="W18" s="32"/>
      <c r="X18" s="32"/>
      <c r="Y18" s="32"/>
      <c r="Z18" s="32"/>
      <c r="AA18" s="32"/>
      <c r="AB18" s="32"/>
      <c r="AC18" s="32"/>
      <c r="AD18" s="32"/>
    </row>
    <row r="19" spans="1:30" s="35" customFormat="1" ht="24.95" customHeight="1" x14ac:dyDescent="0.3">
      <c r="A19" s="81" t="s">
        <v>102</v>
      </c>
      <c r="B19" s="82"/>
      <c r="C19" s="61"/>
      <c r="D19" s="61"/>
      <c r="E19" s="61"/>
      <c r="F19" s="36"/>
      <c r="G19" s="61"/>
      <c r="H19" s="61"/>
      <c r="I19" s="61"/>
      <c r="J19" s="61"/>
      <c r="K19" s="61"/>
      <c r="L19" s="71"/>
      <c r="M19" s="32"/>
      <c r="N19" s="32"/>
      <c r="O19" s="32"/>
      <c r="P19" s="32"/>
      <c r="Q19" s="32"/>
      <c r="R19" s="32"/>
      <c r="S19" s="32"/>
      <c r="T19" s="32"/>
      <c r="U19" s="32"/>
      <c r="V19" s="32"/>
      <c r="W19" s="32"/>
      <c r="X19" s="32"/>
      <c r="Y19" s="32"/>
      <c r="Z19" s="32"/>
      <c r="AA19" s="32"/>
      <c r="AB19" s="32"/>
      <c r="AC19" s="32"/>
      <c r="AD19" s="32"/>
    </row>
    <row r="20" spans="1:30" s="35" customFormat="1" ht="20.100000000000001" customHeight="1" x14ac:dyDescent="0.25">
      <c r="A20" s="82"/>
      <c r="B20" s="82"/>
      <c r="C20" s="61"/>
      <c r="D20" s="61"/>
      <c r="E20" s="61"/>
      <c r="F20" s="36"/>
      <c r="G20" s="61"/>
      <c r="H20" s="61"/>
      <c r="I20" s="61"/>
      <c r="J20" s="61"/>
      <c r="K20" s="61"/>
      <c r="L20" s="71"/>
      <c r="M20" s="32"/>
      <c r="N20" s="32"/>
      <c r="O20" s="32"/>
      <c r="P20" s="32"/>
      <c r="Q20" s="32"/>
      <c r="R20" s="32"/>
      <c r="S20" s="32"/>
      <c r="T20" s="32"/>
      <c r="U20" s="32"/>
      <c r="V20" s="32"/>
      <c r="W20" s="32"/>
      <c r="X20" s="32"/>
      <c r="Y20" s="32"/>
      <c r="Z20" s="32"/>
      <c r="AA20" s="32"/>
      <c r="AB20" s="32"/>
      <c r="AC20" s="32"/>
      <c r="AD20" s="32"/>
    </row>
    <row r="21" spans="1:30" s="35" customFormat="1" ht="24.95" customHeight="1" x14ac:dyDescent="0.25">
      <c r="A21" s="82" t="s">
        <v>103</v>
      </c>
      <c r="B21" s="82"/>
      <c r="C21" s="83">
        <v>30810</v>
      </c>
      <c r="D21" s="83">
        <v>6827</v>
      </c>
      <c r="E21" s="83">
        <v>5893</v>
      </c>
      <c r="F21" s="83">
        <v>267</v>
      </c>
      <c r="G21" s="83">
        <v>8787</v>
      </c>
      <c r="H21" s="83">
        <v>2642</v>
      </c>
      <c r="I21" s="83">
        <v>55226</v>
      </c>
      <c r="J21" s="82"/>
      <c r="K21" s="82"/>
      <c r="L21" s="50"/>
      <c r="M21" s="32"/>
      <c r="N21" s="32"/>
      <c r="O21" s="32"/>
      <c r="P21" s="32"/>
      <c r="Q21" s="32"/>
      <c r="R21" s="32"/>
      <c r="S21" s="32"/>
      <c r="T21" s="32"/>
      <c r="U21" s="32"/>
      <c r="V21" s="32"/>
      <c r="W21" s="32"/>
      <c r="X21" s="32"/>
      <c r="Y21" s="32"/>
      <c r="Z21" s="32"/>
      <c r="AA21" s="32"/>
      <c r="AB21" s="32"/>
      <c r="AC21" s="32"/>
      <c r="AD21" s="32"/>
    </row>
    <row r="22" spans="1:30" s="35" customFormat="1" ht="24.95" customHeight="1" x14ac:dyDescent="0.25">
      <c r="A22" s="82" t="s">
        <v>104</v>
      </c>
      <c r="B22" s="82"/>
      <c r="C22" s="83">
        <v>700493</v>
      </c>
      <c r="D22" s="83">
        <v>252318</v>
      </c>
      <c r="E22" s="83">
        <v>207970</v>
      </c>
      <c r="F22" s="83">
        <v>22557</v>
      </c>
      <c r="G22" s="83">
        <v>297471</v>
      </c>
      <c r="H22" s="83">
        <v>118720</v>
      </c>
      <c r="I22" s="83">
        <v>1599529</v>
      </c>
      <c r="J22" s="82"/>
      <c r="K22" s="82"/>
      <c r="L22" s="50"/>
      <c r="M22" s="32"/>
      <c r="N22" s="32"/>
      <c r="O22" s="32"/>
      <c r="P22" s="32"/>
      <c r="Q22" s="32"/>
      <c r="R22" s="32"/>
      <c r="S22" s="32"/>
      <c r="T22" s="32"/>
      <c r="U22" s="32"/>
      <c r="V22" s="32"/>
      <c r="W22" s="32"/>
      <c r="X22" s="32"/>
      <c r="Y22" s="32"/>
      <c r="Z22" s="32"/>
      <c r="AA22" s="32"/>
      <c r="AB22" s="32"/>
      <c r="AC22" s="32"/>
      <c r="AD22" s="32"/>
    </row>
    <row r="23" spans="1:30" s="35" customFormat="1" ht="24.95" customHeight="1" x14ac:dyDescent="0.25">
      <c r="A23" s="82" t="s">
        <v>105</v>
      </c>
      <c r="B23" s="82"/>
      <c r="C23" s="83">
        <v>292534</v>
      </c>
      <c r="D23" s="83">
        <v>0</v>
      </c>
      <c r="E23" s="83">
        <v>0</v>
      </c>
      <c r="F23" s="83">
        <v>1811</v>
      </c>
      <c r="G23" s="83">
        <v>0</v>
      </c>
      <c r="H23" s="83">
        <v>29710</v>
      </c>
      <c r="I23" s="83">
        <v>324055</v>
      </c>
      <c r="J23" s="82"/>
      <c r="K23" s="82"/>
      <c r="L23" s="50"/>
      <c r="M23" s="32"/>
      <c r="N23" s="32"/>
      <c r="O23" s="32"/>
      <c r="P23" s="32"/>
      <c r="Q23" s="32"/>
      <c r="R23" s="32"/>
      <c r="S23" s="32"/>
      <c r="T23" s="32"/>
      <c r="U23" s="32"/>
      <c r="V23" s="32"/>
      <c r="W23" s="32"/>
      <c r="X23" s="32"/>
      <c r="Y23" s="32"/>
      <c r="Z23" s="32"/>
      <c r="AA23" s="32"/>
      <c r="AB23" s="32"/>
      <c r="AC23" s="32"/>
      <c r="AD23" s="32"/>
    </row>
    <row r="24" spans="1:30" s="35" customFormat="1" ht="24.95" customHeight="1" x14ac:dyDescent="0.25">
      <c r="A24" s="82" t="s">
        <v>106</v>
      </c>
      <c r="B24" s="82"/>
      <c r="C24" s="83">
        <v>649304</v>
      </c>
      <c r="D24" s="83">
        <v>0</v>
      </c>
      <c r="E24" s="83">
        <v>0</v>
      </c>
      <c r="F24" s="83">
        <v>42922</v>
      </c>
      <c r="G24" s="83">
        <v>-322775</v>
      </c>
      <c r="H24" s="83">
        <v>20542</v>
      </c>
      <c r="I24" s="83">
        <v>389993</v>
      </c>
      <c r="J24" s="82"/>
      <c r="K24" s="82"/>
      <c r="L24" s="50"/>
      <c r="M24" s="32"/>
      <c r="N24" s="32"/>
      <c r="O24" s="32"/>
      <c r="P24" s="32"/>
      <c r="Q24" s="32"/>
      <c r="R24" s="32"/>
      <c r="S24" s="32"/>
      <c r="T24" s="32"/>
      <c r="U24" s="32"/>
      <c r="V24" s="32"/>
      <c r="W24" s="32"/>
      <c r="X24" s="32"/>
      <c r="Y24" s="32"/>
      <c r="Z24" s="32"/>
      <c r="AA24" s="32"/>
      <c r="AB24" s="32"/>
      <c r="AC24" s="32"/>
      <c r="AD24" s="32"/>
    </row>
    <row r="25" spans="1:30" s="35" customFormat="1" ht="24.95" customHeight="1" x14ac:dyDescent="0.25">
      <c r="A25" s="82" t="s">
        <v>107</v>
      </c>
      <c r="B25" s="82"/>
      <c r="C25" s="83">
        <v>199791</v>
      </c>
      <c r="D25" s="83">
        <v>1339</v>
      </c>
      <c r="E25" s="83">
        <v>1328</v>
      </c>
      <c r="F25" s="83">
        <v>17906</v>
      </c>
      <c r="G25" s="83">
        <v>16517</v>
      </c>
      <c r="H25" s="83">
        <v>11100</v>
      </c>
      <c r="I25" s="83">
        <v>247981</v>
      </c>
      <c r="J25" s="82"/>
      <c r="K25" s="82"/>
      <c r="L25" s="50"/>
      <c r="M25" s="32"/>
      <c r="N25" s="32"/>
      <c r="O25" s="32"/>
      <c r="P25" s="32"/>
      <c r="Q25" s="32"/>
      <c r="R25" s="32"/>
      <c r="S25" s="32"/>
      <c r="T25" s="32"/>
      <c r="U25" s="32"/>
      <c r="V25" s="32"/>
      <c r="W25" s="32"/>
      <c r="X25" s="32"/>
      <c r="Y25" s="32"/>
      <c r="Z25" s="32"/>
      <c r="AA25" s="32"/>
      <c r="AB25" s="32"/>
      <c r="AC25" s="32"/>
      <c r="AD25" s="32"/>
    </row>
    <row r="26" spans="1:30" s="35" customFormat="1" ht="24.95" customHeight="1" x14ac:dyDescent="0.25">
      <c r="A26" s="82" t="s">
        <v>108</v>
      </c>
      <c r="B26" s="82"/>
      <c r="C26" s="83">
        <v>256200</v>
      </c>
      <c r="D26" s="83">
        <v>0</v>
      </c>
      <c r="E26" s="83">
        <v>0</v>
      </c>
      <c r="F26" s="83">
        <v>22181</v>
      </c>
      <c r="G26" s="83">
        <v>0</v>
      </c>
      <c r="H26" s="83">
        <v>9923</v>
      </c>
      <c r="I26" s="83">
        <v>288304</v>
      </c>
      <c r="J26" s="82"/>
      <c r="K26" s="82"/>
      <c r="L26" s="50"/>
      <c r="M26" s="32"/>
      <c r="N26" s="32"/>
      <c r="O26" s="32"/>
      <c r="P26" s="32"/>
      <c r="Q26" s="32"/>
      <c r="R26" s="32"/>
      <c r="S26" s="32"/>
      <c r="T26" s="32"/>
      <c r="U26" s="32"/>
      <c r="V26" s="32"/>
      <c r="W26" s="32"/>
      <c r="X26" s="32"/>
      <c r="Y26" s="32"/>
      <c r="Z26" s="32"/>
      <c r="AA26" s="32"/>
      <c r="AB26" s="32"/>
      <c r="AC26" s="32"/>
      <c r="AD26" s="32"/>
    </row>
    <row r="27" spans="1:30" s="35" customFormat="1" ht="24.95" customHeight="1" x14ac:dyDescent="0.25">
      <c r="A27" s="82" t="s">
        <v>109</v>
      </c>
      <c r="B27" s="82"/>
      <c r="C27" s="83">
        <v>349172</v>
      </c>
      <c r="D27" s="83">
        <v>0</v>
      </c>
      <c r="E27" s="83">
        <v>0</v>
      </c>
      <c r="F27" s="83">
        <v>4838</v>
      </c>
      <c r="G27" s="83">
        <v>0</v>
      </c>
      <c r="H27" s="83">
        <v>1734</v>
      </c>
      <c r="I27" s="83">
        <v>355744</v>
      </c>
      <c r="J27" s="82"/>
      <c r="K27" s="82"/>
      <c r="L27" s="50"/>
      <c r="M27" s="32"/>
      <c r="N27" s="32"/>
      <c r="O27" s="32"/>
      <c r="P27" s="32"/>
      <c r="Q27" s="32"/>
      <c r="R27" s="32"/>
      <c r="S27" s="32"/>
      <c r="T27" s="32"/>
      <c r="U27" s="32"/>
      <c r="V27" s="32"/>
      <c r="W27" s="32"/>
      <c r="X27" s="32"/>
      <c r="Y27" s="32"/>
      <c r="Z27" s="32"/>
      <c r="AA27" s="32"/>
      <c r="AB27" s="32"/>
      <c r="AC27" s="32"/>
      <c r="AD27" s="32"/>
    </row>
    <row r="28" spans="1:30" s="35" customFormat="1" ht="24.95" customHeight="1" x14ac:dyDescent="0.25">
      <c r="A28" s="82" t="s">
        <v>110</v>
      </c>
      <c r="B28" s="82"/>
      <c r="C28" s="83">
        <v>450819</v>
      </c>
      <c r="D28" s="83">
        <v>1</v>
      </c>
      <c r="E28" s="83">
        <v>3</v>
      </c>
      <c r="F28" s="83">
        <v>53217</v>
      </c>
      <c r="G28" s="83">
        <v>0</v>
      </c>
      <c r="H28" s="83">
        <v>15469</v>
      </c>
      <c r="I28" s="83">
        <v>519509</v>
      </c>
      <c r="J28" s="82"/>
      <c r="K28" s="82"/>
      <c r="L28" s="50"/>
      <c r="M28" s="32"/>
      <c r="N28" s="32"/>
      <c r="O28" s="32"/>
      <c r="P28" s="32"/>
      <c r="Q28" s="32"/>
      <c r="R28" s="32"/>
      <c r="S28" s="32"/>
      <c r="T28" s="32"/>
      <c r="U28" s="32"/>
      <c r="V28" s="32"/>
      <c r="W28" s="32"/>
      <c r="X28" s="32"/>
      <c r="Y28" s="32"/>
      <c r="Z28" s="32"/>
      <c r="AA28" s="32"/>
      <c r="AB28" s="32"/>
      <c r="AC28" s="32"/>
      <c r="AD28" s="32"/>
    </row>
    <row r="29" spans="1:30" s="35" customFormat="1" ht="24.95" customHeight="1" x14ac:dyDescent="0.25">
      <c r="A29" s="82" t="s">
        <v>111</v>
      </c>
      <c r="B29" s="82"/>
      <c r="C29" s="83">
        <v>525249</v>
      </c>
      <c r="D29" s="83">
        <v>0</v>
      </c>
      <c r="E29" s="83">
        <v>0</v>
      </c>
      <c r="F29" s="83">
        <v>3516</v>
      </c>
      <c r="G29" s="83">
        <v>0</v>
      </c>
      <c r="H29" s="83">
        <v>3721</v>
      </c>
      <c r="I29" s="83">
        <v>532486</v>
      </c>
      <c r="J29" s="82"/>
      <c r="K29" s="82"/>
      <c r="L29" s="50"/>
      <c r="M29" s="32"/>
      <c r="N29" s="32"/>
      <c r="O29" s="32"/>
      <c r="P29" s="32"/>
      <c r="Q29" s="32"/>
      <c r="R29" s="32"/>
      <c r="S29" s="32"/>
      <c r="T29" s="32"/>
      <c r="U29" s="32"/>
      <c r="V29" s="32"/>
      <c r="W29" s="32"/>
      <c r="X29" s="32"/>
      <c r="Y29" s="32"/>
      <c r="Z29" s="32"/>
      <c r="AA29" s="32"/>
      <c r="AB29" s="32"/>
      <c r="AC29" s="32"/>
      <c r="AD29" s="32"/>
    </row>
    <row r="30" spans="1:30" s="35" customFormat="1" ht="24.95" customHeight="1" x14ac:dyDescent="0.25">
      <c r="A30" s="82" t="s">
        <v>112</v>
      </c>
      <c r="B30" s="82"/>
      <c r="C30" s="83">
        <v>100948</v>
      </c>
      <c r="D30" s="83">
        <v>200</v>
      </c>
      <c r="E30" s="83">
        <v>2034</v>
      </c>
      <c r="F30" s="83">
        <v>7084</v>
      </c>
      <c r="G30" s="83">
        <v>0</v>
      </c>
      <c r="H30" s="83">
        <v>11203</v>
      </c>
      <c r="I30" s="83">
        <v>121469</v>
      </c>
      <c r="J30" s="82"/>
      <c r="K30" s="82"/>
      <c r="L30" s="50"/>
      <c r="M30" s="32"/>
      <c r="N30" s="32"/>
      <c r="O30" s="32"/>
      <c r="P30" s="32"/>
      <c r="Q30" s="32"/>
      <c r="R30" s="32"/>
      <c r="S30" s="32"/>
      <c r="T30" s="32"/>
      <c r="U30" s="32"/>
      <c r="V30" s="32"/>
      <c r="W30" s="32"/>
      <c r="X30" s="32"/>
      <c r="Y30" s="32"/>
      <c r="Z30" s="32"/>
      <c r="AA30" s="32"/>
      <c r="AB30" s="32"/>
      <c r="AC30" s="32"/>
      <c r="AD30" s="32"/>
    </row>
    <row r="31" spans="1:30" s="35" customFormat="1" ht="20.100000000000001" customHeight="1" x14ac:dyDescent="0.25">
      <c r="A31" s="82"/>
      <c r="B31" s="82"/>
      <c r="C31" s="84"/>
      <c r="D31" s="84"/>
      <c r="E31" s="84"/>
      <c r="F31" s="36"/>
      <c r="G31" s="84"/>
      <c r="H31" s="84"/>
      <c r="I31" s="84"/>
      <c r="J31" s="61"/>
      <c r="K31" s="61"/>
      <c r="L31" s="71"/>
      <c r="M31" s="32"/>
      <c r="N31" s="32"/>
      <c r="O31" s="32"/>
      <c r="P31" s="32"/>
      <c r="Q31" s="32"/>
      <c r="R31" s="32"/>
      <c r="S31" s="32"/>
      <c r="T31" s="32"/>
      <c r="U31" s="32"/>
      <c r="V31" s="32"/>
      <c r="W31" s="32"/>
      <c r="X31" s="32"/>
      <c r="Y31" s="32"/>
      <c r="Z31" s="32"/>
      <c r="AA31" s="32"/>
      <c r="AB31" s="32"/>
      <c r="AC31" s="32"/>
      <c r="AD31" s="32"/>
    </row>
    <row r="32" spans="1:30" s="35" customFormat="1" ht="12.95" customHeight="1" x14ac:dyDescent="0.25">
      <c r="A32" s="61"/>
      <c r="B32" s="61"/>
      <c r="C32" s="85"/>
      <c r="D32" s="85"/>
      <c r="E32" s="85"/>
      <c r="F32" s="86"/>
      <c r="G32" s="85"/>
      <c r="H32" s="85"/>
      <c r="I32" s="85"/>
      <c r="J32" s="61"/>
      <c r="K32" s="61"/>
      <c r="L32" s="71"/>
      <c r="M32" s="32"/>
      <c r="N32" s="32"/>
      <c r="O32" s="32"/>
      <c r="P32" s="32"/>
      <c r="Q32" s="32"/>
      <c r="R32" s="32"/>
      <c r="S32" s="32"/>
      <c r="T32" s="32"/>
      <c r="U32" s="32"/>
      <c r="V32" s="32"/>
      <c r="W32" s="32"/>
      <c r="X32" s="32"/>
      <c r="Y32" s="32"/>
      <c r="Z32" s="32"/>
      <c r="AA32" s="32"/>
      <c r="AB32" s="32"/>
      <c r="AC32" s="32"/>
      <c r="AD32" s="32"/>
    </row>
    <row r="33" spans="1:250" ht="24.95" customHeight="1" x14ac:dyDescent="0.25">
      <c r="A33" s="82" t="s">
        <v>9</v>
      </c>
      <c r="B33" s="82"/>
      <c r="C33" s="83">
        <v>3555320</v>
      </c>
      <c r="D33" s="83">
        <v>260685</v>
      </c>
      <c r="E33" s="83">
        <v>217228</v>
      </c>
      <c r="F33" s="83">
        <v>176299</v>
      </c>
      <c r="G33" s="83">
        <v>0</v>
      </c>
      <c r="H33" s="83">
        <v>224764</v>
      </c>
      <c r="I33" s="83">
        <v>4434296</v>
      </c>
      <c r="J33" s="61"/>
      <c r="K33" s="61"/>
      <c r="L33" s="71"/>
      <c r="M33" s="32"/>
      <c r="N33" s="32"/>
      <c r="O33" s="32"/>
      <c r="P33" s="32"/>
      <c r="Q33" s="32"/>
      <c r="R33" s="32"/>
      <c r="S33" s="32"/>
      <c r="T33" s="32"/>
      <c r="U33" s="32"/>
      <c r="V33" s="32"/>
      <c r="W33" s="32"/>
      <c r="X33" s="32"/>
      <c r="Y33" s="32"/>
      <c r="Z33" s="32"/>
      <c r="AA33" s="32"/>
      <c r="AB33" s="32"/>
      <c r="AC33" s="32"/>
      <c r="AD33" s="32"/>
    </row>
    <row r="34" spans="1:250" ht="20.100000000000001" customHeight="1" x14ac:dyDescent="0.25">
      <c r="A34" s="87"/>
      <c r="B34" s="87"/>
      <c r="C34" s="84"/>
      <c r="D34" s="84"/>
      <c r="E34" s="84"/>
      <c r="F34" s="88"/>
      <c r="G34" s="84"/>
      <c r="H34" s="84"/>
      <c r="I34" s="84"/>
      <c r="J34" s="61"/>
      <c r="K34" s="61"/>
      <c r="L34" s="71"/>
      <c r="M34" s="32"/>
      <c r="N34" s="32"/>
      <c r="O34" s="32"/>
      <c r="P34" s="32"/>
      <c r="Q34" s="32"/>
      <c r="R34" s="32"/>
      <c r="S34" s="32"/>
      <c r="T34" s="32"/>
      <c r="U34" s="32"/>
      <c r="V34" s="32"/>
      <c r="W34" s="32"/>
      <c r="X34" s="32"/>
      <c r="Y34" s="32"/>
      <c r="Z34" s="32"/>
      <c r="AA34" s="32"/>
      <c r="AB34" s="32"/>
      <c r="AC34" s="32"/>
      <c r="AD34" s="32"/>
    </row>
    <row r="35" spans="1:250" ht="20.100000000000001" customHeight="1" x14ac:dyDescent="0.25">
      <c r="A35" s="82"/>
      <c r="B35" s="82"/>
      <c r="C35" s="85"/>
      <c r="D35" s="85"/>
      <c r="E35" s="85"/>
      <c r="F35" s="85"/>
      <c r="G35" s="85"/>
      <c r="H35" s="85"/>
      <c r="I35" s="89"/>
      <c r="J35" s="89"/>
      <c r="K35" s="61"/>
      <c r="L35" s="61"/>
      <c r="M35" s="62"/>
      <c r="N35" s="32"/>
      <c r="O35" s="32"/>
      <c r="P35" s="32"/>
      <c r="Q35" s="32"/>
      <c r="R35" s="32"/>
      <c r="S35" s="32"/>
      <c r="T35" s="32"/>
      <c r="U35" s="32"/>
      <c r="V35" s="32"/>
      <c r="W35" s="32"/>
      <c r="X35" s="32"/>
      <c r="Y35" s="32"/>
      <c r="Z35" s="32"/>
      <c r="AA35" s="32"/>
      <c r="AB35" s="32"/>
      <c r="AC35" s="32"/>
      <c r="AD35" s="32"/>
    </row>
    <row r="36" spans="1:250" ht="24.95" customHeight="1" x14ac:dyDescent="0.3">
      <c r="A36" s="90" t="s">
        <v>113</v>
      </c>
      <c r="B36" s="82"/>
      <c r="C36" s="85"/>
      <c r="D36" s="85"/>
      <c r="E36" s="85"/>
      <c r="F36" s="85"/>
      <c r="G36" s="85"/>
      <c r="H36" s="85"/>
      <c r="I36" s="89"/>
      <c r="J36" s="89"/>
      <c r="K36" s="61"/>
      <c r="L36" s="61"/>
      <c r="M36" s="62"/>
      <c r="N36" s="32"/>
      <c r="O36" s="32"/>
      <c r="P36" s="32"/>
      <c r="Q36" s="32"/>
      <c r="R36" s="32"/>
      <c r="S36" s="32"/>
      <c r="T36" s="32"/>
      <c r="U36" s="32"/>
      <c r="V36" s="32"/>
      <c r="W36" s="32"/>
      <c r="X36" s="32"/>
      <c r="Y36" s="32"/>
      <c r="Z36" s="32"/>
      <c r="AA36" s="32"/>
      <c r="AB36" s="32"/>
      <c r="AC36" s="32"/>
      <c r="AD36" s="32"/>
    </row>
    <row r="37" spans="1:250" ht="24.95" customHeight="1" x14ac:dyDescent="0.25">
      <c r="A37" s="61" t="s">
        <v>114</v>
      </c>
      <c r="B37" s="82"/>
      <c r="C37" s="83">
        <v>2834936</v>
      </c>
      <c r="D37" s="85"/>
      <c r="E37" s="85"/>
      <c r="F37" s="85"/>
      <c r="G37" s="85"/>
      <c r="H37" s="85"/>
      <c r="I37" s="89"/>
      <c r="J37" s="89"/>
      <c r="K37" s="61"/>
      <c r="L37" s="61"/>
      <c r="M37" s="62"/>
      <c r="N37" s="32"/>
      <c r="O37" s="32"/>
      <c r="P37" s="32"/>
      <c r="Q37" s="32"/>
      <c r="R37" s="32"/>
      <c r="S37" s="32"/>
      <c r="T37" s="32"/>
      <c r="U37" s="32"/>
      <c r="V37" s="32"/>
      <c r="W37" s="32"/>
      <c r="X37" s="32"/>
      <c r="Y37" s="32"/>
      <c r="Z37" s="32"/>
      <c r="AA37" s="32"/>
      <c r="AB37" s="32"/>
      <c r="AC37" s="32"/>
      <c r="AD37" s="32"/>
    </row>
    <row r="38" spans="1:250" ht="24.95" customHeight="1" x14ac:dyDescent="0.25">
      <c r="A38" s="82" t="s">
        <v>115</v>
      </c>
      <c r="B38" s="82"/>
      <c r="C38" s="83">
        <v>288459</v>
      </c>
      <c r="D38" s="85"/>
      <c r="E38" s="85"/>
      <c r="F38" s="85"/>
      <c r="G38" s="85"/>
      <c r="H38" s="85"/>
      <c r="I38" s="89"/>
      <c r="J38" s="89"/>
      <c r="K38" s="61"/>
      <c r="L38" s="61"/>
      <c r="M38" s="62"/>
      <c r="N38" s="32"/>
      <c r="O38" s="32"/>
      <c r="P38" s="32"/>
      <c r="Q38" s="32"/>
      <c r="R38" s="32"/>
      <c r="S38" s="32"/>
      <c r="T38" s="32"/>
      <c r="U38" s="32"/>
      <c r="V38" s="32"/>
      <c r="W38" s="32"/>
      <c r="X38" s="32"/>
      <c r="Y38" s="32"/>
      <c r="Z38" s="32"/>
      <c r="AA38" s="32"/>
      <c r="AB38" s="32"/>
      <c r="AC38" s="32"/>
      <c r="AD38" s="32"/>
    </row>
    <row r="39" spans="1:250" ht="24.95" customHeight="1" x14ac:dyDescent="0.25">
      <c r="A39" s="91" t="s">
        <v>116</v>
      </c>
      <c r="B39" s="92"/>
      <c r="C39" s="83">
        <v>431925</v>
      </c>
      <c r="D39" s="85"/>
      <c r="E39" s="85"/>
      <c r="F39" s="85"/>
      <c r="G39" s="85"/>
      <c r="H39" s="85"/>
      <c r="I39" s="89"/>
      <c r="J39" s="89"/>
      <c r="K39" s="61"/>
      <c r="L39" s="61"/>
      <c r="M39" s="62"/>
      <c r="N39" s="32"/>
      <c r="O39" s="32"/>
      <c r="P39" s="93"/>
      <c r="Q39" s="94"/>
      <c r="R39" s="32"/>
      <c r="S39" s="32"/>
      <c r="T39" s="32"/>
      <c r="U39" s="32"/>
      <c r="V39" s="32"/>
      <c r="W39" s="32"/>
      <c r="X39" s="32"/>
      <c r="Y39" s="32"/>
      <c r="Z39" s="32"/>
      <c r="AA39" s="32"/>
      <c r="AB39" s="32"/>
      <c r="AC39" s="32"/>
      <c r="AD39" s="32"/>
    </row>
    <row r="40" spans="1:250" ht="20.100000000000001" customHeight="1" thickBot="1" x14ac:dyDescent="0.3">
      <c r="A40" s="95"/>
      <c r="B40" s="95"/>
      <c r="C40" s="95"/>
      <c r="D40" s="95"/>
      <c r="E40" s="95"/>
      <c r="F40" s="95"/>
      <c r="G40" s="95"/>
      <c r="H40" s="95"/>
      <c r="I40" s="95"/>
      <c r="J40" s="95"/>
      <c r="K40" s="61"/>
      <c r="L40" s="61"/>
      <c r="M40" s="62"/>
      <c r="N40" s="32"/>
      <c r="O40" s="32"/>
      <c r="P40" s="93"/>
      <c r="Q40" s="94"/>
      <c r="R40" s="32"/>
      <c r="S40" s="32"/>
      <c r="T40" s="32"/>
      <c r="U40" s="32"/>
      <c r="V40" s="32"/>
      <c r="W40" s="32"/>
      <c r="X40" s="32"/>
      <c r="Y40" s="32"/>
      <c r="Z40" s="32"/>
      <c r="AA40" s="32"/>
      <c r="AB40" s="32"/>
      <c r="AC40" s="32"/>
      <c r="AD40" s="32"/>
    </row>
    <row r="41" spans="1:250" ht="54.95" customHeight="1" x14ac:dyDescent="0.25">
      <c r="A41" s="91"/>
      <c r="B41" s="92"/>
      <c r="C41" s="61"/>
      <c r="D41" s="61"/>
      <c r="E41" s="61"/>
      <c r="F41" s="61"/>
      <c r="G41" s="61"/>
      <c r="H41" s="61"/>
      <c r="I41" s="61"/>
      <c r="J41" s="61"/>
      <c r="K41" s="61"/>
      <c r="L41" s="61"/>
      <c r="M41" s="62"/>
      <c r="N41" s="32"/>
      <c r="O41" s="32"/>
      <c r="P41" s="93"/>
      <c r="Q41" s="94"/>
      <c r="R41" s="32"/>
      <c r="S41" s="32"/>
      <c r="T41" s="32"/>
      <c r="U41" s="32"/>
      <c r="V41" s="32"/>
      <c r="W41" s="32"/>
      <c r="X41" s="32"/>
      <c r="Y41" s="32"/>
      <c r="Z41" s="32"/>
      <c r="AA41" s="32"/>
      <c r="AB41" s="32"/>
      <c r="AC41" s="32"/>
      <c r="AD41" s="32"/>
    </row>
    <row r="42" spans="1:250" ht="33" customHeight="1" x14ac:dyDescent="0.4">
      <c r="A42" s="48" t="s">
        <v>117</v>
      </c>
      <c r="B42" s="96"/>
      <c r="C42" s="61"/>
      <c r="D42" s="61"/>
      <c r="E42" s="61"/>
      <c r="F42" s="61"/>
      <c r="G42" s="61"/>
      <c r="H42" s="61"/>
      <c r="I42" s="61"/>
      <c r="J42" s="61"/>
      <c r="K42" s="61"/>
      <c r="L42" s="61"/>
      <c r="M42" s="62"/>
      <c r="N42" s="32"/>
      <c r="O42" s="32"/>
      <c r="P42" s="32"/>
      <c r="Q42" s="32"/>
      <c r="R42" s="32"/>
      <c r="S42" s="32"/>
      <c r="T42" s="32"/>
      <c r="U42" s="32"/>
      <c r="V42" s="32"/>
      <c r="W42" s="32"/>
      <c r="X42" s="32"/>
      <c r="Y42" s="32"/>
      <c r="Z42" s="32"/>
      <c r="AA42" s="32"/>
      <c r="AB42" s="32"/>
      <c r="AC42" s="32"/>
      <c r="AD42" s="32"/>
    </row>
    <row r="43" spans="1:250" ht="24.95" customHeight="1" thickBot="1" x14ac:dyDescent="0.3">
      <c r="A43" s="97"/>
      <c r="B43" s="97"/>
      <c r="C43" s="97"/>
      <c r="D43" s="97"/>
      <c r="E43" s="97"/>
      <c r="F43" s="97"/>
      <c r="G43" s="97"/>
      <c r="H43" s="97"/>
      <c r="I43" s="97"/>
      <c r="J43" s="97"/>
      <c r="K43" s="97"/>
      <c r="L43" s="97"/>
      <c r="M43" s="62"/>
      <c r="N43" s="98"/>
      <c r="O43" s="98"/>
      <c r="P43" s="98"/>
      <c r="Q43" s="98"/>
      <c r="R43" s="98"/>
      <c r="S43" s="98"/>
      <c r="T43" s="98"/>
      <c r="U43" s="32"/>
      <c r="V43" s="98"/>
      <c r="W43" s="98"/>
      <c r="X43" s="98"/>
      <c r="Y43" s="32"/>
      <c r="Z43" s="98"/>
      <c r="AA43" s="98"/>
      <c r="AB43" s="98"/>
      <c r="AC43" s="98"/>
      <c r="AD43" s="99" t="s">
        <v>118</v>
      </c>
    </row>
    <row r="44" spans="1:250" ht="33" customHeight="1" x14ac:dyDescent="0.4">
      <c r="A44" s="48"/>
      <c r="B44" s="61"/>
      <c r="C44" s="259" t="s">
        <v>119</v>
      </c>
      <c r="D44" s="260"/>
      <c r="E44" s="260"/>
      <c r="F44" s="260"/>
      <c r="G44" s="260"/>
      <c r="H44" s="260"/>
      <c r="I44" s="260"/>
      <c r="J44" s="260"/>
      <c r="K44" s="260"/>
      <c r="L44" s="260"/>
      <c r="M44" s="62"/>
      <c r="N44" s="100"/>
      <c r="O44" s="100"/>
      <c r="P44" s="101"/>
      <c r="Q44" s="102" t="s">
        <v>120</v>
      </c>
      <c r="R44" s="103"/>
      <c r="S44" s="104"/>
      <c r="T44" s="104"/>
      <c r="U44" s="100"/>
      <c r="V44" s="105" t="s">
        <v>121</v>
      </c>
      <c r="W44" s="105"/>
      <c r="X44" s="105"/>
      <c r="Y44" s="100"/>
      <c r="Z44" s="261" t="s">
        <v>122</v>
      </c>
      <c r="AA44" s="261"/>
      <c r="AB44" s="261"/>
      <c r="AC44" s="100"/>
      <c r="AD44" s="106" t="s">
        <v>123</v>
      </c>
    </row>
    <row r="45" spans="1:250" ht="20.100000000000001" customHeight="1" x14ac:dyDescent="0.25">
      <c r="A45" s="66"/>
      <c r="B45" s="61"/>
      <c r="C45" s="61">
        <v>1</v>
      </c>
      <c r="D45" s="61">
        <v>2</v>
      </c>
      <c r="E45" s="61">
        <v>3</v>
      </c>
      <c r="F45" s="61">
        <v>4</v>
      </c>
      <c r="G45" s="61">
        <v>5</v>
      </c>
      <c r="H45" s="107">
        <v>6</v>
      </c>
      <c r="I45" s="61">
        <v>7</v>
      </c>
      <c r="J45" s="61">
        <v>8</v>
      </c>
      <c r="K45" s="61">
        <v>9</v>
      </c>
      <c r="L45" s="61">
        <v>10</v>
      </c>
      <c r="M45" s="62"/>
      <c r="N45" s="61"/>
      <c r="O45" s="61"/>
      <c r="P45" s="61"/>
      <c r="Q45" s="61"/>
      <c r="R45" s="82"/>
      <c r="S45" s="61"/>
      <c r="T45" s="61"/>
      <c r="U45" s="61"/>
      <c r="V45" s="68"/>
      <c r="W45" s="68"/>
      <c r="X45" s="68"/>
      <c r="Y45" s="61"/>
      <c r="Z45" s="61"/>
      <c r="AA45" s="108"/>
      <c r="AB45" s="108"/>
      <c r="AC45" s="61"/>
      <c r="AD45" s="82"/>
    </row>
    <row r="46" spans="1:250" ht="20.100000000000001" customHeight="1" x14ac:dyDescent="0.25">
      <c r="A46" s="66"/>
      <c r="B46" s="61"/>
      <c r="C46" s="268" t="s">
        <v>62</v>
      </c>
      <c r="D46" s="269" t="s">
        <v>63</v>
      </c>
      <c r="E46" s="269" t="s">
        <v>64</v>
      </c>
      <c r="F46" s="271" t="s">
        <v>124</v>
      </c>
      <c r="G46" s="271" t="s">
        <v>125</v>
      </c>
      <c r="H46" s="273" t="s">
        <v>126</v>
      </c>
      <c r="I46" s="271" t="s">
        <v>68</v>
      </c>
      <c r="J46" s="273" t="s">
        <v>127</v>
      </c>
      <c r="K46" s="271" t="s">
        <v>128</v>
      </c>
      <c r="L46" s="273" t="s">
        <v>129</v>
      </c>
      <c r="M46" s="62"/>
      <c r="N46" s="61"/>
      <c r="O46" s="61"/>
      <c r="P46" s="61"/>
      <c r="Q46" s="61"/>
      <c r="R46" s="61"/>
      <c r="S46" s="61"/>
      <c r="T46" s="61"/>
      <c r="U46" s="71"/>
      <c r="V46" s="61"/>
      <c r="W46" s="61"/>
      <c r="X46" s="61"/>
      <c r="Y46" s="61"/>
      <c r="AA46" s="68"/>
      <c r="AB46" s="68"/>
      <c r="AC46" s="61"/>
      <c r="AD46" s="61"/>
    </row>
    <row r="47" spans="1:250" ht="20.100000000000001" customHeight="1" x14ac:dyDescent="0.25">
      <c r="A47" s="74"/>
      <c r="B47" s="70"/>
      <c r="C47" s="268"/>
      <c r="D47" s="269"/>
      <c r="E47" s="269"/>
      <c r="F47" s="271"/>
      <c r="G47" s="271"/>
      <c r="H47" s="273"/>
      <c r="I47" s="271"/>
      <c r="J47" s="273"/>
      <c r="K47" s="271"/>
      <c r="L47" s="273"/>
      <c r="M47" s="109"/>
      <c r="N47" s="74"/>
      <c r="O47" s="110"/>
      <c r="P47" s="71" t="s">
        <v>9</v>
      </c>
      <c r="Q47" s="74"/>
      <c r="R47" s="111" t="s">
        <v>130</v>
      </c>
      <c r="S47" s="111"/>
      <c r="T47" s="111"/>
      <c r="U47" s="61"/>
      <c r="V47" s="112"/>
      <c r="W47" s="111"/>
      <c r="X47" s="71" t="s">
        <v>131</v>
      </c>
      <c r="Y47" s="61"/>
      <c r="AA47" s="61" t="s">
        <v>132</v>
      </c>
      <c r="AB47" s="50"/>
      <c r="AC47" s="61"/>
      <c r="AD47" s="112"/>
      <c r="AE47" s="113"/>
      <c r="AF47" s="113"/>
      <c r="AG47" s="113"/>
      <c r="AH47" s="113"/>
      <c r="AI47" s="113"/>
      <c r="AJ47" s="113"/>
      <c r="AK47" s="113"/>
      <c r="AL47" s="113"/>
      <c r="AM47" s="113"/>
      <c r="AN47" s="113"/>
      <c r="AO47" s="113"/>
      <c r="AP47" s="113"/>
      <c r="AQ47" s="113"/>
      <c r="AR47" s="114"/>
      <c r="AS47" s="114"/>
      <c r="AT47" s="114"/>
      <c r="AU47" s="114"/>
      <c r="AV47" s="114"/>
      <c r="AW47" s="114"/>
      <c r="AX47" s="114"/>
      <c r="AY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114"/>
      <c r="DS47" s="114"/>
      <c r="DT47" s="114"/>
      <c r="DU47" s="114"/>
      <c r="DV47" s="114"/>
      <c r="DW47" s="114"/>
      <c r="DX47" s="114"/>
      <c r="DY47" s="114"/>
      <c r="DZ47" s="114"/>
      <c r="EA47" s="114"/>
      <c r="EB47" s="114"/>
      <c r="EC47" s="114"/>
      <c r="ED47" s="114"/>
      <c r="EE47" s="114"/>
      <c r="EF47" s="114"/>
      <c r="EG47" s="114"/>
      <c r="EH47" s="114"/>
      <c r="EI47" s="114"/>
      <c r="EJ47" s="114"/>
      <c r="EK47" s="114"/>
      <c r="EL47" s="114"/>
      <c r="EM47" s="114"/>
      <c r="EN47" s="114"/>
      <c r="EO47" s="114"/>
      <c r="EP47" s="114"/>
      <c r="EQ47" s="114"/>
      <c r="ER47" s="114"/>
      <c r="ES47" s="114"/>
      <c r="ET47" s="114"/>
      <c r="EU47" s="114"/>
      <c r="EV47" s="114"/>
      <c r="EW47" s="114"/>
      <c r="EX47" s="114"/>
      <c r="EY47" s="114"/>
      <c r="EZ47" s="114"/>
      <c r="FA47" s="114"/>
      <c r="FB47" s="114"/>
      <c r="FC47" s="114"/>
      <c r="FD47" s="114"/>
      <c r="FE47" s="114"/>
      <c r="FF47" s="114"/>
      <c r="FG47" s="114"/>
      <c r="FH47" s="114"/>
      <c r="FI47" s="114"/>
      <c r="FJ47" s="114"/>
      <c r="FK47" s="114"/>
      <c r="FL47" s="114"/>
      <c r="FM47" s="114"/>
      <c r="FN47" s="114"/>
      <c r="FO47" s="114"/>
      <c r="FP47" s="114"/>
      <c r="FQ47" s="114"/>
      <c r="FR47" s="114"/>
      <c r="FS47" s="114"/>
      <c r="FT47" s="114"/>
      <c r="FU47" s="114"/>
      <c r="FV47" s="114"/>
      <c r="FW47" s="114"/>
      <c r="FX47" s="114"/>
      <c r="FY47" s="114"/>
      <c r="FZ47" s="114"/>
      <c r="GA47" s="114"/>
      <c r="GB47" s="114"/>
      <c r="GC47" s="114"/>
      <c r="GD47" s="114"/>
      <c r="GE47" s="114"/>
      <c r="GF47" s="114"/>
      <c r="GG47" s="114"/>
      <c r="GH47" s="114"/>
      <c r="GI47" s="114"/>
      <c r="GJ47" s="114"/>
      <c r="GK47" s="114"/>
      <c r="GL47" s="114"/>
      <c r="GM47" s="114"/>
      <c r="GN47" s="114"/>
      <c r="GO47" s="114"/>
      <c r="GP47" s="114"/>
      <c r="GQ47" s="114"/>
      <c r="GR47" s="114"/>
      <c r="GS47" s="114"/>
      <c r="GT47" s="114"/>
      <c r="GU47" s="114"/>
      <c r="GV47" s="114"/>
      <c r="GW47" s="114"/>
      <c r="GX47" s="114"/>
      <c r="GY47" s="114"/>
      <c r="GZ47" s="114"/>
      <c r="HA47" s="114"/>
      <c r="HB47" s="114"/>
      <c r="HC47" s="114"/>
      <c r="HD47" s="114"/>
      <c r="HE47" s="114"/>
      <c r="HF47" s="114"/>
      <c r="HG47" s="114"/>
      <c r="HH47" s="114"/>
      <c r="HI47" s="114"/>
      <c r="HJ47" s="114"/>
      <c r="HK47" s="114"/>
      <c r="HL47" s="114"/>
      <c r="HM47" s="114"/>
      <c r="HN47" s="114"/>
      <c r="HO47" s="114"/>
      <c r="HP47" s="114"/>
      <c r="HQ47" s="114"/>
      <c r="HR47" s="114"/>
      <c r="HS47" s="114"/>
      <c r="HT47" s="114"/>
      <c r="HU47" s="114"/>
      <c r="HV47" s="114"/>
      <c r="HW47" s="114"/>
      <c r="HX47" s="114"/>
      <c r="HY47" s="114"/>
      <c r="HZ47" s="114"/>
      <c r="IA47" s="114"/>
      <c r="IB47" s="114"/>
      <c r="IC47" s="114"/>
      <c r="ID47" s="114"/>
      <c r="IE47" s="114"/>
      <c r="IF47" s="114"/>
      <c r="IG47" s="114"/>
      <c r="IH47" s="114"/>
      <c r="II47" s="114"/>
      <c r="IJ47" s="114"/>
      <c r="IK47" s="114"/>
      <c r="IL47" s="114"/>
      <c r="IM47" s="114"/>
      <c r="IN47" s="114"/>
      <c r="IO47" s="114"/>
      <c r="IP47" s="114"/>
    </row>
    <row r="48" spans="1:250" ht="20.100000000000001" customHeight="1" x14ac:dyDescent="0.25">
      <c r="A48" s="266" t="s">
        <v>90</v>
      </c>
      <c r="B48" s="74"/>
      <c r="C48" s="268"/>
      <c r="D48" s="269"/>
      <c r="E48" s="269"/>
      <c r="F48" s="271"/>
      <c r="G48" s="271"/>
      <c r="H48" s="273"/>
      <c r="I48" s="271"/>
      <c r="J48" s="273"/>
      <c r="K48" s="271"/>
      <c r="L48" s="273"/>
      <c r="M48" s="109"/>
      <c r="N48" s="266" t="s">
        <v>90</v>
      </c>
      <c r="O48" s="74"/>
      <c r="P48" s="112" t="s">
        <v>133</v>
      </c>
      <c r="Q48" s="74"/>
      <c r="R48" s="112"/>
      <c r="S48" s="112"/>
      <c r="T48" s="111"/>
      <c r="U48" s="61"/>
      <c r="V48" s="112"/>
      <c r="W48" s="112"/>
      <c r="X48" s="111" t="s">
        <v>134</v>
      </c>
      <c r="Y48" s="61"/>
      <c r="Z48" s="61"/>
      <c r="AA48" s="61" t="s">
        <v>135</v>
      </c>
      <c r="AB48" s="71"/>
      <c r="AC48" s="61"/>
      <c r="AD48" s="112"/>
      <c r="AE48" s="113"/>
      <c r="AF48" s="113"/>
      <c r="AG48" s="113"/>
      <c r="AH48" s="113"/>
      <c r="AI48" s="113"/>
      <c r="AJ48" s="113"/>
      <c r="AK48" s="113"/>
      <c r="AL48" s="113"/>
      <c r="AM48" s="113"/>
      <c r="AN48" s="113"/>
      <c r="AO48" s="113"/>
      <c r="AP48" s="113"/>
      <c r="AQ48" s="113"/>
      <c r="AR48" s="114"/>
      <c r="AS48" s="114"/>
      <c r="AT48" s="114"/>
      <c r="AU48" s="114"/>
      <c r="AV48" s="114"/>
      <c r="AW48" s="114"/>
      <c r="AX48" s="114"/>
      <c r="AY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c r="CA48" s="114"/>
      <c r="CB48" s="114"/>
      <c r="CC48" s="114"/>
      <c r="CD48" s="114"/>
      <c r="CE48" s="114"/>
      <c r="CF48" s="114"/>
      <c r="CG48" s="114"/>
      <c r="CH48" s="114"/>
      <c r="CI48" s="114"/>
      <c r="CJ48" s="114"/>
      <c r="CK48" s="114"/>
      <c r="CL48" s="114"/>
      <c r="CM48" s="114"/>
      <c r="CN48" s="114"/>
      <c r="CO48" s="114"/>
      <c r="CP48" s="114"/>
      <c r="CQ48" s="114"/>
      <c r="CR48" s="114"/>
      <c r="CS48" s="114"/>
      <c r="CT48" s="114"/>
      <c r="CU48" s="114"/>
      <c r="CV48" s="114"/>
      <c r="CW48" s="114"/>
      <c r="CX48" s="114"/>
      <c r="CY48" s="114"/>
      <c r="CZ48" s="114"/>
      <c r="DA48" s="114"/>
      <c r="DB48" s="114"/>
      <c r="DC48" s="114"/>
      <c r="DD48" s="114"/>
      <c r="DE48" s="114"/>
      <c r="DF48" s="114"/>
      <c r="DG48" s="114"/>
      <c r="DH48" s="114"/>
      <c r="DI48" s="114"/>
      <c r="DJ48" s="114"/>
      <c r="DK48" s="114"/>
      <c r="DL48" s="114"/>
      <c r="DM48" s="114"/>
      <c r="DN48" s="114"/>
      <c r="DO48" s="114"/>
      <c r="DP48" s="114"/>
      <c r="DQ48" s="114"/>
      <c r="DR48" s="114"/>
      <c r="DS48" s="114"/>
      <c r="DT48" s="114"/>
      <c r="DU48" s="114"/>
      <c r="DV48" s="114"/>
      <c r="DW48" s="114"/>
      <c r="DX48" s="114"/>
      <c r="DY48" s="114"/>
      <c r="DZ48" s="114"/>
      <c r="EA48" s="114"/>
      <c r="EB48" s="114"/>
      <c r="EC48" s="114"/>
      <c r="ED48" s="114"/>
      <c r="EE48" s="114"/>
      <c r="EF48" s="114"/>
      <c r="EG48" s="114"/>
      <c r="EH48" s="114"/>
      <c r="EI48" s="114"/>
      <c r="EJ48" s="114"/>
      <c r="EK48" s="114"/>
      <c r="EL48" s="114"/>
      <c r="EM48" s="114"/>
      <c r="EN48" s="114"/>
      <c r="EO48" s="114"/>
      <c r="EP48" s="114"/>
      <c r="EQ48" s="114"/>
      <c r="ER48" s="114"/>
      <c r="ES48" s="114"/>
      <c r="ET48" s="114"/>
      <c r="EU48" s="114"/>
      <c r="EV48" s="114"/>
      <c r="EW48" s="114"/>
      <c r="EX48" s="114"/>
      <c r="EY48" s="114"/>
      <c r="EZ48" s="114"/>
      <c r="FA48" s="114"/>
      <c r="FB48" s="114"/>
      <c r="FC48" s="114"/>
      <c r="FD48" s="114"/>
      <c r="FE48" s="114"/>
      <c r="FF48" s="114"/>
      <c r="FG48" s="114"/>
      <c r="FH48" s="114"/>
      <c r="FI48" s="114"/>
      <c r="FJ48" s="114"/>
      <c r="FK48" s="114"/>
      <c r="FL48" s="114"/>
      <c r="FM48" s="114"/>
      <c r="FN48" s="114"/>
      <c r="FO48" s="114"/>
      <c r="FP48" s="114"/>
      <c r="FQ48" s="114"/>
      <c r="FR48" s="114"/>
      <c r="FS48" s="114"/>
      <c r="FT48" s="114"/>
      <c r="FU48" s="114"/>
      <c r="FV48" s="114"/>
      <c r="FW48" s="114"/>
      <c r="FX48" s="114"/>
      <c r="FY48" s="114"/>
      <c r="FZ48" s="114"/>
      <c r="GA48" s="114"/>
      <c r="GB48" s="114"/>
      <c r="GC48" s="114"/>
      <c r="GD48" s="114"/>
      <c r="GE48" s="114"/>
      <c r="GF48" s="114"/>
      <c r="GG48" s="114"/>
      <c r="GH48" s="114"/>
      <c r="GI48" s="114"/>
      <c r="GJ48" s="114"/>
      <c r="GK48" s="114"/>
      <c r="GL48" s="114"/>
      <c r="GM48" s="114"/>
      <c r="GN48" s="114"/>
      <c r="GO48" s="114"/>
      <c r="GP48" s="114"/>
      <c r="GQ48" s="114"/>
      <c r="GR48" s="114"/>
      <c r="GS48" s="114"/>
      <c r="GT48" s="114"/>
      <c r="GU48" s="114"/>
      <c r="GV48" s="114"/>
      <c r="GW48" s="114"/>
      <c r="GX48" s="114"/>
      <c r="GY48" s="114"/>
      <c r="GZ48" s="114"/>
      <c r="HA48" s="114"/>
      <c r="HB48" s="114"/>
      <c r="HC48" s="114"/>
      <c r="HD48" s="114"/>
      <c r="HE48" s="114"/>
      <c r="HF48" s="114"/>
      <c r="HG48" s="114"/>
      <c r="HH48" s="114"/>
      <c r="HI48" s="114"/>
      <c r="HJ48" s="114"/>
      <c r="HK48" s="114"/>
      <c r="HL48" s="114"/>
      <c r="HM48" s="114"/>
      <c r="HN48" s="114"/>
      <c r="HO48" s="114"/>
      <c r="HP48" s="114"/>
      <c r="HQ48" s="114"/>
      <c r="HR48" s="114"/>
      <c r="HS48" s="114"/>
      <c r="HT48" s="114"/>
      <c r="HU48" s="114"/>
      <c r="HV48" s="114"/>
      <c r="HW48" s="114"/>
      <c r="HX48" s="114"/>
      <c r="HY48" s="114"/>
      <c r="HZ48" s="114"/>
      <c r="IA48" s="114"/>
      <c r="IB48" s="114"/>
      <c r="IC48" s="114"/>
      <c r="ID48" s="114"/>
      <c r="IE48" s="114"/>
      <c r="IF48" s="114"/>
      <c r="IG48" s="114"/>
      <c r="IH48" s="114"/>
      <c r="II48" s="114"/>
      <c r="IJ48" s="114"/>
      <c r="IK48" s="114"/>
      <c r="IL48" s="114"/>
      <c r="IM48" s="114"/>
      <c r="IN48" s="114"/>
      <c r="IO48" s="114"/>
      <c r="IP48" s="114"/>
    </row>
    <row r="49" spans="1:250" ht="20.100000000000001" customHeight="1" x14ac:dyDescent="0.25">
      <c r="A49" s="267"/>
      <c r="B49" s="76"/>
      <c r="C49" s="265"/>
      <c r="D49" s="270"/>
      <c r="E49" s="270"/>
      <c r="F49" s="272"/>
      <c r="G49" s="272"/>
      <c r="H49" s="274"/>
      <c r="I49" s="272"/>
      <c r="J49" s="274"/>
      <c r="K49" s="272"/>
      <c r="L49" s="274"/>
      <c r="M49" s="115"/>
      <c r="N49" s="267"/>
      <c r="O49" s="76"/>
      <c r="P49" s="116" t="s">
        <v>136</v>
      </c>
      <c r="Q49" s="61"/>
      <c r="R49" s="77" t="s">
        <v>137</v>
      </c>
      <c r="S49" s="77" t="s">
        <v>138</v>
      </c>
      <c r="T49" s="77" t="s">
        <v>139</v>
      </c>
      <c r="U49" s="61"/>
      <c r="V49" s="77" t="s">
        <v>140</v>
      </c>
      <c r="W49" s="77" t="s">
        <v>141</v>
      </c>
      <c r="X49" s="117" t="s">
        <v>142</v>
      </c>
      <c r="Y49" s="61"/>
      <c r="Z49" s="77" t="s">
        <v>143</v>
      </c>
      <c r="AA49" s="118" t="s">
        <v>98</v>
      </c>
      <c r="AB49" s="77" t="s">
        <v>144</v>
      </c>
      <c r="AC49" s="61"/>
      <c r="AD49" s="116"/>
      <c r="AE49" s="113"/>
      <c r="AF49" s="113"/>
      <c r="AG49" s="113"/>
      <c r="AH49" s="113"/>
      <c r="AI49" s="113"/>
      <c r="AJ49" s="113"/>
      <c r="AK49" s="113"/>
      <c r="AL49" s="113"/>
      <c r="AM49" s="113"/>
      <c r="AN49" s="113"/>
      <c r="AO49" s="113"/>
      <c r="AP49" s="113"/>
      <c r="AQ49" s="113"/>
      <c r="AR49" s="114"/>
      <c r="AS49" s="114"/>
      <c r="AT49" s="114"/>
      <c r="AU49" s="114"/>
      <c r="AV49" s="114"/>
      <c r="AW49" s="114"/>
      <c r="AX49" s="114"/>
      <c r="AY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4"/>
      <c r="CW49" s="114"/>
      <c r="CX49" s="114"/>
      <c r="CY49" s="114"/>
      <c r="CZ49" s="114"/>
      <c r="DA49" s="114"/>
      <c r="DB49" s="114"/>
      <c r="DC49" s="114"/>
      <c r="DD49" s="114"/>
      <c r="DE49" s="114"/>
      <c r="DF49" s="114"/>
      <c r="DG49" s="114"/>
      <c r="DH49" s="114"/>
      <c r="DI49" s="114"/>
      <c r="DJ49" s="114"/>
      <c r="DK49" s="114"/>
      <c r="DL49" s="114"/>
      <c r="DM49" s="114"/>
      <c r="DN49" s="114"/>
      <c r="DO49" s="114"/>
      <c r="DP49" s="114"/>
      <c r="DQ49" s="114"/>
      <c r="DR49" s="114"/>
      <c r="DS49" s="114"/>
      <c r="DT49" s="114"/>
      <c r="DU49" s="114"/>
      <c r="DV49" s="114"/>
      <c r="DW49" s="114"/>
      <c r="DX49" s="114"/>
      <c r="DY49" s="114"/>
      <c r="DZ49" s="114"/>
      <c r="EA49" s="114"/>
      <c r="EB49" s="114"/>
      <c r="EC49" s="114"/>
      <c r="ED49" s="114"/>
      <c r="EE49" s="114"/>
      <c r="EF49" s="114"/>
      <c r="EG49" s="114"/>
      <c r="EH49" s="114"/>
      <c r="EI49" s="114"/>
      <c r="EJ49" s="114"/>
      <c r="EK49" s="114"/>
      <c r="EL49" s="114"/>
      <c r="EM49" s="114"/>
      <c r="EN49" s="114"/>
      <c r="EO49" s="114"/>
      <c r="EP49" s="114"/>
      <c r="EQ49" s="114"/>
      <c r="ER49" s="114"/>
      <c r="ES49" s="114"/>
      <c r="ET49" s="114"/>
      <c r="EU49" s="114"/>
      <c r="EV49" s="114"/>
      <c r="EW49" s="114"/>
      <c r="EX49" s="114"/>
      <c r="EY49" s="114"/>
      <c r="EZ49" s="114"/>
      <c r="FA49" s="114"/>
      <c r="FB49" s="114"/>
      <c r="FC49" s="114"/>
      <c r="FD49" s="114"/>
      <c r="FE49" s="114"/>
      <c r="FF49" s="114"/>
      <c r="FG49" s="114"/>
      <c r="FH49" s="114"/>
      <c r="FI49" s="114"/>
      <c r="FJ49" s="114"/>
      <c r="FK49" s="114"/>
      <c r="FL49" s="114"/>
      <c r="FM49" s="114"/>
      <c r="FN49" s="114"/>
      <c r="FO49" s="114"/>
      <c r="FP49" s="114"/>
      <c r="FQ49" s="114"/>
      <c r="FR49" s="114"/>
      <c r="FS49" s="114"/>
      <c r="FT49" s="114"/>
      <c r="FU49" s="114"/>
      <c r="FV49" s="114"/>
      <c r="FW49" s="114"/>
      <c r="FX49" s="114"/>
      <c r="FY49" s="114"/>
      <c r="FZ49" s="114"/>
      <c r="GA49" s="114"/>
      <c r="GB49" s="114"/>
      <c r="GC49" s="114"/>
      <c r="GD49" s="114"/>
      <c r="GE49" s="114"/>
      <c r="GF49" s="114"/>
      <c r="GG49" s="114"/>
      <c r="GH49" s="114"/>
      <c r="GI49" s="114"/>
      <c r="GJ49" s="114"/>
      <c r="GK49" s="114"/>
      <c r="GL49" s="114"/>
      <c r="GM49" s="114"/>
      <c r="GN49" s="114"/>
      <c r="GO49" s="114"/>
      <c r="GP49" s="114"/>
      <c r="GQ49" s="114"/>
      <c r="GR49" s="114"/>
      <c r="GS49" s="114"/>
      <c r="GT49" s="114"/>
      <c r="GU49" s="114"/>
      <c r="GV49" s="114"/>
      <c r="GW49" s="114"/>
      <c r="GX49" s="114"/>
      <c r="GY49" s="114"/>
      <c r="GZ49" s="114"/>
      <c r="HA49" s="114"/>
      <c r="HB49" s="114"/>
      <c r="HC49" s="114"/>
      <c r="HD49" s="114"/>
      <c r="HE49" s="114"/>
      <c r="HF49" s="114"/>
      <c r="HG49" s="114"/>
      <c r="HH49" s="114"/>
      <c r="HI49" s="114"/>
      <c r="HJ49" s="114"/>
      <c r="HK49" s="114"/>
      <c r="HL49" s="114"/>
      <c r="HM49" s="114"/>
      <c r="HN49" s="114"/>
      <c r="HO49" s="114"/>
      <c r="HP49" s="114"/>
      <c r="HQ49" s="114"/>
      <c r="HR49" s="114"/>
      <c r="HS49" s="114"/>
      <c r="HT49" s="114"/>
      <c r="HU49" s="114"/>
      <c r="HV49" s="114"/>
      <c r="HW49" s="114"/>
      <c r="HX49" s="114"/>
      <c r="HY49" s="114"/>
      <c r="HZ49" s="114"/>
      <c r="IA49" s="114"/>
      <c r="IB49" s="114"/>
      <c r="IC49" s="114"/>
      <c r="ID49" s="114"/>
      <c r="IE49" s="114"/>
      <c r="IF49" s="114"/>
      <c r="IG49" s="114"/>
      <c r="IH49" s="114"/>
      <c r="II49" s="114"/>
      <c r="IJ49" s="114"/>
      <c r="IK49" s="114"/>
      <c r="IL49" s="114"/>
      <c r="IM49" s="114"/>
      <c r="IN49" s="114"/>
      <c r="IO49" s="114"/>
      <c r="IP49" s="114"/>
    </row>
    <row r="50" spans="1:250" ht="20.100000000000001" customHeight="1" x14ac:dyDescent="0.25">
      <c r="A50" s="61"/>
      <c r="B50" s="61"/>
      <c r="C50" s="61"/>
      <c r="D50" s="61"/>
      <c r="E50" s="61"/>
      <c r="F50" s="61"/>
      <c r="G50" s="61"/>
      <c r="H50" s="61"/>
      <c r="I50" s="61"/>
      <c r="J50" s="61"/>
      <c r="K50" s="61"/>
      <c r="L50" s="61"/>
      <c r="M50" s="62"/>
      <c r="N50" s="61"/>
      <c r="O50" s="61"/>
      <c r="P50" s="61"/>
      <c r="Q50" s="61"/>
      <c r="R50" s="61"/>
      <c r="S50" s="61"/>
      <c r="T50" s="61"/>
      <c r="U50" s="61"/>
      <c r="V50" s="61"/>
      <c r="W50" s="61"/>
      <c r="X50" s="61"/>
      <c r="Y50" s="61"/>
      <c r="Z50" s="61"/>
      <c r="AA50" s="61"/>
      <c r="AB50" s="61"/>
      <c r="AC50" s="61"/>
      <c r="AD50" s="61"/>
    </row>
    <row r="51" spans="1:250" ht="24.95" customHeight="1" x14ac:dyDescent="0.3">
      <c r="A51" s="81" t="s">
        <v>102</v>
      </c>
      <c r="B51" s="82"/>
      <c r="C51" s="61"/>
      <c r="D51" s="61"/>
      <c r="E51" s="61"/>
      <c r="F51" s="61"/>
      <c r="G51" s="61"/>
      <c r="H51" s="61"/>
      <c r="I51" s="61"/>
      <c r="J51" s="61"/>
      <c r="K51" s="61"/>
      <c r="L51" s="61"/>
      <c r="M51" s="62"/>
      <c r="N51" s="81" t="s">
        <v>102</v>
      </c>
      <c r="O51" s="82"/>
      <c r="P51" s="61"/>
      <c r="Q51" s="61"/>
      <c r="R51" s="61"/>
      <c r="S51" s="61"/>
      <c r="T51" s="61"/>
      <c r="U51" s="61"/>
      <c r="V51" s="61"/>
      <c r="W51" s="61"/>
      <c r="X51" s="61"/>
      <c r="Y51" s="61"/>
      <c r="Z51" s="61"/>
      <c r="AA51" s="61"/>
      <c r="AB51" s="61"/>
      <c r="AC51" s="61"/>
      <c r="AD51" s="61"/>
    </row>
    <row r="52" spans="1:250" ht="20.100000000000001" customHeight="1" x14ac:dyDescent="0.25">
      <c r="A52" s="82"/>
      <c r="B52" s="82"/>
      <c r="C52" s="61"/>
      <c r="D52" s="61"/>
      <c r="E52" s="61"/>
      <c r="F52" s="61"/>
      <c r="G52" s="61"/>
      <c r="H52" s="61"/>
      <c r="I52" s="61"/>
      <c r="J52" s="61"/>
      <c r="K52" s="61"/>
      <c r="L52" s="61"/>
      <c r="M52" s="62"/>
      <c r="N52" s="82"/>
      <c r="O52" s="82"/>
      <c r="P52" s="61"/>
      <c r="Q52" s="61"/>
      <c r="R52" s="61"/>
      <c r="S52" s="61"/>
      <c r="T52" s="61"/>
      <c r="U52" s="61"/>
      <c r="V52" s="61"/>
      <c r="W52" s="61"/>
      <c r="X52" s="61"/>
      <c r="Y52" s="61"/>
      <c r="Z52" s="61"/>
      <c r="AA52" s="61"/>
      <c r="AB52" s="61"/>
      <c r="AC52" s="61"/>
      <c r="AD52" s="61"/>
    </row>
    <row r="53" spans="1:250" ht="24.95" customHeight="1" x14ac:dyDescent="0.25">
      <c r="A53" s="82" t="s">
        <v>103</v>
      </c>
      <c r="B53" s="82"/>
      <c r="C53" s="83">
        <v>6246</v>
      </c>
      <c r="D53" s="83">
        <v>17458</v>
      </c>
      <c r="E53" s="83">
        <v>0</v>
      </c>
      <c r="F53" s="83">
        <v>618</v>
      </c>
      <c r="G53" s="83">
        <v>0</v>
      </c>
      <c r="H53" s="83">
        <v>2</v>
      </c>
      <c r="I53" s="83">
        <v>65</v>
      </c>
      <c r="J53" s="83">
        <v>0</v>
      </c>
      <c r="K53" s="83">
        <v>80</v>
      </c>
      <c r="L53" s="83">
        <v>63</v>
      </c>
      <c r="M53" s="119"/>
      <c r="N53" s="82" t="s">
        <v>103</v>
      </c>
      <c r="O53" s="120"/>
      <c r="P53" s="83">
        <v>24532</v>
      </c>
      <c r="Q53" s="121"/>
      <c r="R53" s="83">
        <v>25993</v>
      </c>
      <c r="S53" s="83">
        <v>0</v>
      </c>
      <c r="T53" s="83">
        <v>0</v>
      </c>
      <c r="U53" s="85"/>
      <c r="V53" s="83">
        <v>1225</v>
      </c>
      <c r="W53" s="83">
        <v>0</v>
      </c>
      <c r="X53" s="83">
        <v>148</v>
      </c>
      <c r="Y53" s="85"/>
      <c r="Z53" s="83">
        <v>2190</v>
      </c>
      <c r="AA53" s="83">
        <v>888</v>
      </c>
      <c r="AB53" s="83">
        <v>250</v>
      </c>
      <c r="AC53" s="85"/>
      <c r="AD53" s="83">
        <v>55226</v>
      </c>
    </row>
    <row r="54" spans="1:250" ht="24.95" customHeight="1" x14ac:dyDescent="0.25">
      <c r="A54" s="82" t="s">
        <v>104</v>
      </c>
      <c r="B54" s="82"/>
      <c r="C54" s="83">
        <v>8409</v>
      </c>
      <c r="D54" s="83">
        <v>367066</v>
      </c>
      <c r="E54" s="83">
        <v>57463</v>
      </c>
      <c r="F54" s="83">
        <v>99070</v>
      </c>
      <c r="G54" s="83">
        <v>16041</v>
      </c>
      <c r="H54" s="83">
        <v>8583</v>
      </c>
      <c r="I54" s="83">
        <v>5463</v>
      </c>
      <c r="J54" s="83">
        <v>26135</v>
      </c>
      <c r="K54" s="83">
        <v>75138</v>
      </c>
      <c r="L54" s="83">
        <v>14615</v>
      </c>
      <c r="M54" s="119"/>
      <c r="N54" s="82" t="s">
        <v>104</v>
      </c>
      <c r="O54" s="120"/>
      <c r="P54" s="83">
        <v>677983</v>
      </c>
      <c r="Q54" s="121"/>
      <c r="R54" s="83">
        <v>474668</v>
      </c>
      <c r="S54" s="83">
        <v>0</v>
      </c>
      <c r="T54" s="83">
        <v>16459</v>
      </c>
      <c r="U54" s="85"/>
      <c r="V54" s="83">
        <v>85860</v>
      </c>
      <c r="W54" s="83">
        <v>2001</v>
      </c>
      <c r="X54" s="83">
        <v>2692</v>
      </c>
      <c r="Y54" s="85"/>
      <c r="Z54" s="83">
        <v>159693</v>
      </c>
      <c r="AA54" s="83">
        <v>165747</v>
      </c>
      <c r="AB54" s="83">
        <v>14426</v>
      </c>
      <c r="AC54" s="85"/>
      <c r="AD54" s="83">
        <v>1599529</v>
      </c>
    </row>
    <row r="55" spans="1:250" ht="24.95" customHeight="1" x14ac:dyDescent="0.25">
      <c r="A55" s="82" t="s">
        <v>105</v>
      </c>
      <c r="B55" s="82"/>
      <c r="C55" s="83">
        <v>353</v>
      </c>
      <c r="D55" s="83">
        <v>7816</v>
      </c>
      <c r="E55" s="83">
        <v>96507</v>
      </c>
      <c r="F55" s="83">
        <v>5117</v>
      </c>
      <c r="G55" s="83">
        <v>177</v>
      </c>
      <c r="H55" s="83">
        <v>4787</v>
      </c>
      <c r="I55" s="83">
        <v>18953</v>
      </c>
      <c r="J55" s="83">
        <v>3527</v>
      </c>
      <c r="K55" s="83">
        <v>7223</v>
      </c>
      <c r="L55" s="83">
        <v>349</v>
      </c>
      <c r="M55" s="119"/>
      <c r="N55" s="82" t="s">
        <v>105</v>
      </c>
      <c r="O55" s="120"/>
      <c r="P55" s="83">
        <v>144809</v>
      </c>
      <c r="Q55" s="121"/>
      <c r="R55" s="83">
        <v>2198</v>
      </c>
      <c r="S55" s="83">
        <v>0</v>
      </c>
      <c r="T55" s="83">
        <v>0</v>
      </c>
      <c r="U55" s="85"/>
      <c r="V55" s="83">
        <v>173717</v>
      </c>
      <c r="W55" s="83">
        <v>0</v>
      </c>
      <c r="X55" s="83">
        <v>1345</v>
      </c>
      <c r="Y55" s="85"/>
      <c r="Z55" s="83">
        <v>0</v>
      </c>
      <c r="AA55" s="83">
        <v>0</v>
      </c>
      <c r="AB55" s="83">
        <v>1986</v>
      </c>
      <c r="AC55" s="85"/>
      <c r="AD55" s="83">
        <v>324055</v>
      </c>
    </row>
    <row r="56" spans="1:250" ht="24.95" customHeight="1" x14ac:dyDescent="0.25">
      <c r="A56" s="82" t="s">
        <v>106</v>
      </c>
      <c r="B56" s="82"/>
      <c r="C56" s="83">
        <v>1389</v>
      </c>
      <c r="D56" s="83">
        <v>23737</v>
      </c>
      <c r="E56" s="83">
        <v>1339</v>
      </c>
      <c r="F56" s="83">
        <v>76591</v>
      </c>
      <c r="G56" s="83">
        <v>5697</v>
      </c>
      <c r="H56" s="83">
        <v>17617</v>
      </c>
      <c r="I56" s="83">
        <v>684</v>
      </c>
      <c r="J56" s="83">
        <v>18503</v>
      </c>
      <c r="K56" s="83">
        <v>15250</v>
      </c>
      <c r="L56" s="83">
        <v>2254</v>
      </c>
      <c r="M56" s="119"/>
      <c r="N56" s="82" t="s">
        <v>106</v>
      </c>
      <c r="O56" s="120"/>
      <c r="P56" s="83">
        <v>163061</v>
      </c>
      <c r="Q56" s="121"/>
      <c r="R56" s="83">
        <v>182046</v>
      </c>
      <c r="S56" s="83">
        <v>0</v>
      </c>
      <c r="T56" s="83">
        <v>3090</v>
      </c>
      <c r="U56" s="85"/>
      <c r="V56" s="83">
        <v>0</v>
      </c>
      <c r="W56" s="83">
        <v>0</v>
      </c>
      <c r="X56" s="83">
        <v>0</v>
      </c>
      <c r="Y56" s="85"/>
      <c r="Z56" s="83">
        <v>0</v>
      </c>
      <c r="AA56" s="83">
        <v>0</v>
      </c>
      <c r="AB56" s="83">
        <v>41796</v>
      </c>
      <c r="AC56" s="85"/>
      <c r="AD56" s="83">
        <v>389993</v>
      </c>
    </row>
    <row r="57" spans="1:250" ht="24.95" customHeight="1" x14ac:dyDescent="0.25">
      <c r="A57" s="82" t="s">
        <v>107</v>
      </c>
      <c r="B57" s="82"/>
      <c r="C57" s="83">
        <v>465</v>
      </c>
      <c r="D57" s="83">
        <v>8272</v>
      </c>
      <c r="E57" s="83">
        <v>2641</v>
      </c>
      <c r="F57" s="83">
        <v>11955</v>
      </c>
      <c r="G57" s="83">
        <v>34882</v>
      </c>
      <c r="H57" s="83">
        <v>20785</v>
      </c>
      <c r="I57" s="83">
        <v>1893</v>
      </c>
      <c r="J57" s="83">
        <v>11425</v>
      </c>
      <c r="K57" s="83">
        <v>11123</v>
      </c>
      <c r="L57" s="83">
        <v>4190</v>
      </c>
      <c r="M57" s="119"/>
      <c r="N57" s="82" t="s">
        <v>107</v>
      </c>
      <c r="O57" s="120"/>
      <c r="P57" s="83">
        <v>107631</v>
      </c>
      <c r="Q57" s="121"/>
      <c r="R57" s="83">
        <v>51927</v>
      </c>
      <c r="S57" s="83">
        <v>0</v>
      </c>
      <c r="T57" s="83">
        <v>3311</v>
      </c>
      <c r="U57" s="85"/>
      <c r="V57" s="83">
        <v>44046</v>
      </c>
      <c r="W57" s="83">
        <v>0</v>
      </c>
      <c r="X57" s="83">
        <v>-209</v>
      </c>
      <c r="Y57" s="85"/>
      <c r="Z57" s="83">
        <v>1813</v>
      </c>
      <c r="AA57" s="83">
        <v>1816</v>
      </c>
      <c r="AB57" s="83">
        <v>37646</v>
      </c>
      <c r="AC57" s="85"/>
      <c r="AD57" s="83">
        <v>247981</v>
      </c>
    </row>
    <row r="58" spans="1:250" ht="24.95" customHeight="1" x14ac:dyDescent="0.25">
      <c r="A58" s="82" t="s">
        <v>108</v>
      </c>
      <c r="B58" s="82"/>
      <c r="C58" s="83">
        <v>1395</v>
      </c>
      <c r="D58" s="83">
        <v>18151</v>
      </c>
      <c r="E58" s="83">
        <v>4514</v>
      </c>
      <c r="F58" s="83">
        <v>13071</v>
      </c>
      <c r="G58" s="83">
        <v>2866</v>
      </c>
      <c r="H58" s="83">
        <v>39145</v>
      </c>
      <c r="I58" s="83">
        <v>27991</v>
      </c>
      <c r="J58" s="83">
        <v>9098</v>
      </c>
      <c r="K58" s="83">
        <v>10320</v>
      </c>
      <c r="L58" s="83">
        <v>1485</v>
      </c>
      <c r="M58" s="119"/>
      <c r="N58" s="82" t="s">
        <v>108</v>
      </c>
      <c r="O58" s="120"/>
      <c r="P58" s="83">
        <v>128036</v>
      </c>
      <c r="Q58" s="121"/>
      <c r="R58" s="83">
        <v>75827</v>
      </c>
      <c r="S58" s="83">
        <v>0</v>
      </c>
      <c r="T58" s="83">
        <v>0</v>
      </c>
      <c r="U58" s="85"/>
      <c r="V58" s="83">
        <v>0</v>
      </c>
      <c r="W58" s="83">
        <v>0</v>
      </c>
      <c r="X58" s="83">
        <v>0</v>
      </c>
      <c r="Y58" s="85"/>
      <c r="Z58" s="83">
        <v>0</v>
      </c>
      <c r="AA58" s="83">
        <v>0</v>
      </c>
      <c r="AB58" s="83">
        <v>84441</v>
      </c>
      <c r="AC58" s="85"/>
      <c r="AD58" s="83">
        <v>288304</v>
      </c>
    </row>
    <row r="59" spans="1:250" ht="24.95" customHeight="1" x14ac:dyDescent="0.25">
      <c r="A59" s="82" t="s">
        <v>109</v>
      </c>
      <c r="B59" s="82"/>
      <c r="C59" s="83">
        <v>0</v>
      </c>
      <c r="D59" s="83">
        <v>1875</v>
      </c>
      <c r="E59" s="83">
        <v>395</v>
      </c>
      <c r="F59" s="83">
        <v>17849</v>
      </c>
      <c r="G59" s="83">
        <v>3583</v>
      </c>
      <c r="H59" s="83">
        <v>4050</v>
      </c>
      <c r="I59" s="83">
        <v>1914</v>
      </c>
      <c r="J59" s="83">
        <v>5850</v>
      </c>
      <c r="K59" s="83">
        <v>8587</v>
      </c>
      <c r="L59" s="83">
        <v>1489</v>
      </c>
      <c r="M59" s="122"/>
      <c r="N59" s="82" t="s">
        <v>109</v>
      </c>
      <c r="O59" s="120"/>
      <c r="P59" s="83">
        <v>45592</v>
      </c>
      <c r="Q59" s="121"/>
      <c r="R59" s="83">
        <v>296516</v>
      </c>
      <c r="S59" s="83">
        <v>1177</v>
      </c>
      <c r="T59" s="83">
        <v>0</v>
      </c>
      <c r="U59" s="85"/>
      <c r="V59" s="83">
        <v>10861</v>
      </c>
      <c r="W59" s="83">
        <v>0</v>
      </c>
      <c r="X59" s="83">
        <v>0</v>
      </c>
      <c r="Y59" s="85"/>
      <c r="Z59" s="83">
        <v>0</v>
      </c>
      <c r="AA59" s="83">
        <v>0</v>
      </c>
      <c r="AB59" s="83">
        <v>1598</v>
      </c>
      <c r="AC59" s="85"/>
      <c r="AD59" s="83">
        <v>355744</v>
      </c>
    </row>
    <row r="60" spans="1:250" ht="24.95" customHeight="1" x14ac:dyDescent="0.25">
      <c r="A60" s="82" t="s">
        <v>110</v>
      </c>
      <c r="B60" s="82"/>
      <c r="C60" s="83">
        <v>1837</v>
      </c>
      <c r="D60" s="83">
        <v>41941</v>
      </c>
      <c r="E60" s="83">
        <v>16618</v>
      </c>
      <c r="F60" s="83">
        <v>55125</v>
      </c>
      <c r="G60" s="83">
        <v>24720</v>
      </c>
      <c r="H60" s="83">
        <v>46022</v>
      </c>
      <c r="I60" s="83">
        <v>8383</v>
      </c>
      <c r="J60" s="83">
        <v>93386</v>
      </c>
      <c r="K60" s="83">
        <v>38383</v>
      </c>
      <c r="L60" s="83">
        <v>14367</v>
      </c>
      <c r="M60" s="119"/>
      <c r="N60" s="82" t="s">
        <v>110</v>
      </c>
      <c r="O60" s="120"/>
      <c r="P60" s="83">
        <v>340782</v>
      </c>
      <c r="Q60" s="121"/>
      <c r="R60" s="83">
        <v>39073</v>
      </c>
      <c r="S60" s="83">
        <v>3116</v>
      </c>
      <c r="T60" s="83">
        <v>0</v>
      </c>
      <c r="U60" s="85"/>
      <c r="V60" s="83">
        <v>39984</v>
      </c>
      <c r="W60" s="83">
        <v>0</v>
      </c>
      <c r="X60" s="83">
        <v>751</v>
      </c>
      <c r="Y60" s="85"/>
      <c r="Z60" s="83">
        <v>25</v>
      </c>
      <c r="AA60" s="83">
        <v>19</v>
      </c>
      <c r="AB60" s="83">
        <v>95759</v>
      </c>
      <c r="AC60" s="85"/>
      <c r="AD60" s="83">
        <v>519509</v>
      </c>
    </row>
    <row r="61" spans="1:250" ht="24.95" customHeight="1" x14ac:dyDescent="0.25">
      <c r="A61" s="82" t="s">
        <v>111</v>
      </c>
      <c r="B61" s="82"/>
      <c r="C61" s="83">
        <v>27</v>
      </c>
      <c r="D61" s="83">
        <v>5325</v>
      </c>
      <c r="E61" s="83">
        <v>1189</v>
      </c>
      <c r="F61" s="83">
        <v>6479</v>
      </c>
      <c r="G61" s="83">
        <v>678</v>
      </c>
      <c r="H61" s="83">
        <v>2539</v>
      </c>
      <c r="I61" s="83">
        <v>3124</v>
      </c>
      <c r="J61" s="83">
        <v>5885</v>
      </c>
      <c r="K61" s="83">
        <v>32118</v>
      </c>
      <c r="L61" s="83">
        <v>280</v>
      </c>
      <c r="M61" s="122"/>
      <c r="N61" s="82" t="s">
        <v>111</v>
      </c>
      <c r="O61" s="120"/>
      <c r="P61" s="83">
        <v>57644</v>
      </c>
      <c r="Q61" s="121"/>
      <c r="R61" s="83">
        <v>66137</v>
      </c>
      <c r="S61" s="83">
        <v>36138</v>
      </c>
      <c r="T61" s="83">
        <v>359836</v>
      </c>
      <c r="U61" s="85"/>
      <c r="V61" s="83">
        <v>1007</v>
      </c>
      <c r="W61" s="83">
        <v>0</v>
      </c>
      <c r="X61" s="83">
        <v>0</v>
      </c>
      <c r="Y61" s="85"/>
      <c r="Z61" s="83">
        <v>0</v>
      </c>
      <c r="AA61" s="83">
        <v>0</v>
      </c>
      <c r="AB61" s="83">
        <v>11724</v>
      </c>
      <c r="AC61" s="85"/>
      <c r="AD61" s="83">
        <v>532486</v>
      </c>
    </row>
    <row r="62" spans="1:250" ht="24.95" customHeight="1" x14ac:dyDescent="0.25">
      <c r="A62" s="82" t="s">
        <v>112</v>
      </c>
      <c r="B62" s="82"/>
      <c r="C62" s="83">
        <v>71</v>
      </c>
      <c r="D62" s="83">
        <v>310</v>
      </c>
      <c r="E62" s="83">
        <v>1</v>
      </c>
      <c r="F62" s="83">
        <v>196</v>
      </c>
      <c r="G62" s="83">
        <v>2385</v>
      </c>
      <c r="H62" s="83">
        <v>1617</v>
      </c>
      <c r="I62" s="83">
        <v>29</v>
      </c>
      <c r="J62" s="83">
        <v>773</v>
      </c>
      <c r="K62" s="83">
        <v>5277</v>
      </c>
      <c r="L62" s="83">
        <v>7897</v>
      </c>
      <c r="M62" s="122"/>
      <c r="N62" s="82" t="s">
        <v>112</v>
      </c>
      <c r="O62" s="120"/>
      <c r="P62" s="83">
        <v>18556</v>
      </c>
      <c r="Q62" s="121"/>
      <c r="R62" s="83">
        <v>85920</v>
      </c>
      <c r="S62" s="83">
        <v>6129</v>
      </c>
      <c r="T62" s="83">
        <v>3971</v>
      </c>
      <c r="U62" s="85"/>
      <c r="V62" s="83">
        <v>380</v>
      </c>
      <c r="W62" s="83">
        <v>-756</v>
      </c>
      <c r="X62" s="83">
        <v>0</v>
      </c>
      <c r="Y62" s="85"/>
      <c r="Z62" s="83">
        <v>139</v>
      </c>
      <c r="AA62" s="83">
        <v>5137</v>
      </c>
      <c r="AB62" s="83">
        <v>1993</v>
      </c>
      <c r="AC62" s="85"/>
      <c r="AD62" s="83">
        <v>121469</v>
      </c>
      <c r="AH62" s="123"/>
    </row>
    <row r="63" spans="1:250" ht="20.100000000000001" customHeight="1" x14ac:dyDescent="0.25">
      <c r="A63" s="82"/>
      <c r="B63" s="82"/>
      <c r="C63" s="84"/>
      <c r="D63" s="84"/>
      <c r="E63" s="84"/>
      <c r="F63" s="84"/>
      <c r="G63" s="84"/>
      <c r="H63" s="84"/>
      <c r="I63" s="84"/>
      <c r="J63" s="84"/>
      <c r="K63" s="84"/>
      <c r="L63" s="84"/>
      <c r="M63" s="122"/>
      <c r="N63" s="120"/>
      <c r="O63" s="120"/>
      <c r="P63" s="124"/>
      <c r="Q63" s="121"/>
      <c r="R63" s="84"/>
      <c r="S63" s="84"/>
      <c r="T63" s="84"/>
      <c r="U63" s="85"/>
      <c r="V63" s="84"/>
      <c r="W63" s="84"/>
      <c r="X63" s="84"/>
      <c r="Y63" s="85"/>
      <c r="Z63" s="85"/>
      <c r="AA63" s="84"/>
      <c r="AB63" s="84"/>
      <c r="AC63" s="85"/>
      <c r="AD63" s="84"/>
    </row>
    <row r="64" spans="1:250" ht="12.95" customHeight="1" x14ac:dyDescent="0.25">
      <c r="A64" s="61"/>
      <c r="B64" s="61"/>
      <c r="C64" s="85"/>
      <c r="D64" s="85"/>
      <c r="E64" s="85"/>
      <c r="F64" s="85"/>
      <c r="G64" s="85"/>
      <c r="H64" s="85"/>
      <c r="I64" s="85"/>
      <c r="J64" s="85"/>
      <c r="K64" s="85"/>
      <c r="L64" s="85"/>
      <c r="M64" s="125"/>
      <c r="N64" s="121"/>
      <c r="O64" s="121"/>
      <c r="P64" s="85"/>
      <c r="Q64" s="121"/>
      <c r="R64" s="85"/>
      <c r="S64" s="85"/>
      <c r="T64" s="85"/>
      <c r="U64" s="85"/>
      <c r="V64" s="85"/>
      <c r="W64" s="85"/>
      <c r="X64" s="85"/>
      <c r="Y64" s="85"/>
      <c r="Z64" s="126"/>
      <c r="AA64" s="85"/>
      <c r="AB64" s="85"/>
      <c r="AC64" s="85"/>
      <c r="AD64" s="85"/>
    </row>
    <row r="65" spans="1:32" ht="24.95" customHeight="1" x14ac:dyDescent="0.25">
      <c r="A65" s="82" t="s">
        <v>145</v>
      </c>
      <c r="B65" s="82"/>
      <c r="C65" s="83">
        <v>20192</v>
      </c>
      <c r="D65" s="83">
        <v>491951</v>
      </c>
      <c r="E65" s="83">
        <v>180667</v>
      </c>
      <c r="F65" s="83">
        <v>286071</v>
      </c>
      <c r="G65" s="83">
        <v>91029</v>
      </c>
      <c r="H65" s="83">
        <v>145147</v>
      </c>
      <c r="I65" s="83">
        <v>68499</v>
      </c>
      <c r="J65" s="83">
        <v>174582</v>
      </c>
      <c r="K65" s="83">
        <v>203499</v>
      </c>
      <c r="L65" s="83">
        <v>46989</v>
      </c>
      <c r="M65" s="119"/>
      <c r="N65" s="120" t="s">
        <v>145</v>
      </c>
      <c r="O65" s="120"/>
      <c r="P65" s="83">
        <v>1708626</v>
      </c>
      <c r="Q65" s="121"/>
      <c r="R65" s="83">
        <v>1300305</v>
      </c>
      <c r="S65" s="83">
        <v>46560</v>
      </c>
      <c r="T65" s="83">
        <v>386667</v>
      </c>
      <c r="U65" s="85"/>
      <c r="V65" s="83">
        <v>357080</v>
      </c>
      <c r="W65" s="83">
        <v>1245</v>
      </c>
      <c r="X65" s="83">
        <v>4727</v>
      </c>
      <c r="Y65" s="85"/>
      <c r="Z65" s="83">
        <v>163860</v>
      </c>
      <c r="AA65" s="83">
        <v>173607</v>
      </c>
      <c r="AB65" s="83">
        <v>291619</v>
      </c>
      <c r="AC65" s="85"/>
      <c r="AD65" s="83">
        <v>4434296</v>
      </c>
    </row>
    <row r="66" spans="1:32" ht="12.95" customHeight="1" x14ac:dyDescent="0.25">
      <c r="A66" s="82"/>
      <c r="B66" s="82"/>
      <c r="C66" s="84"/>
      <c r="D66" s="84"/>
      <c r="E66" s="84"/>
      <c r="F66" s="84"/>
      <c r="G66" s="84"/>
      <c r="H66" s="84"/>
      <c r="I66" s="84"/>
      <c r="J66" s="84"/>
      <c r="K66" s="84"/>
      <c r="L66" s="84"/>
      <c r="M66" s="122"/>
      <c r="N66" s="120"/>
      <c r="O66" s="120"/>
      <c r="P66" s="84"/>
      <c r="Q66" s="121"/>
      <c r="R66" s="127"/>
      <c r="S66" s="127"/>
      <c r="T66" s="127"/>
      <c r="U66" s="121"/>
      <c r="V66" s="127"/>
      <c r="W66" s="127"/>
      <c r="X66" s="127"/>
      <c r="Y66" s="121"/>
      <c r="Z66" s="128"/>
      <c r="AA66" s="127"/>
      <c r="AB66" s="127"/>
      <c r="AC66" s="121"/>
      <c r="AD66" s="127"/>
      <c r="AF66" s="129"/>
    </row>
    <row r="67" spans="1:32" ht="20.100000000000001" customHeight="1" x14ac:dyDescent="0.25">
      <c r="A67" s="82"/>
      <c r="B67" s="82"/>
      <c r="C67" s="85"/>
      <c r="D67" s="85"/>
      <c r="E67" s="85"/>
      <c r="F67" s="85"/>
      <c r="G67" s="85"/>
      <c r="H67" s="85"/>
      <c r="I67" s="85"/>
      <c r="J67" s="85"/>
      <c r="K67" s="85"/>
      <c r="L67" s="85"/>
      <c r="M67" s="125"/>
      <c r="N67" s="130"/>
      <c r="O67" s="130"/>
      <c r="P67" s="85"/>
      <c r="Q67" s="121"/>
      <c r="R67" s="121"/>
      <c r="S67" s="121"/>
      <c r="T67" s="121"/>
      <c r="U67" s="121"/>
      <c r="V67" s="121"/>
      <c r="W67" s="121"/>
      <c r="X67" s="121"/>
      <c r="Y67" s="121"/>
      <c r="Z67" s="121"/>
      <c r="AA67" s="121"/>
      <c r="AB67" s="121"/>
      <c r="AC67" s="121"/>
      <c r="AD67" s="121"/>
    </row>
    <row r="68" spans="1:32" ht="24.95" customHeight="1" x14ac:dyDescent="0.3">
      <c r="A68" s="131" t="s">
        <v>146</v>
      </c>
      <c r="B68" s="82"/>
      <c r="C68" s="83">
        <v>-1992</v>
      </c>
      <c r="D68" s="83">
        <v>4797</v>
      </c>
      <c r="E68" s="83">
        <v>1232</v>
      </c>
      <c r="F68" s="83">
        <v>15408</v>
      </c>
      <c r="G68" s="83">
        <v>342</v>
      </c>
      <c r="H68" s="83">
        <v>3264</v>
      </c>
      <c r="I68" s="83">
        <v>-337</v>
      </c>
      <c r="J68" s="83">
        <v>3256</v>
      </c>
      <c r="K68" s="83">
        <v>979</v>
      </c>
      <c r="L68" s="83">
        <v>1263</v>
      </c>
      <c r="M68" s="122"/>
      <c r="N68" s="131" t="s">
        <v>146</v>
      </c>
      <c r="O68" s="131"/>
      <c r="P68" s="83">
        <v>28212</v>
      </c>
      <c r="Q68" s="121"/>
      <c r="R68" s="121"/>
      <c r="S68" s="121"/>
      <c r="T68" s="121"/>
      <c r="U68" s="121"/>
      <c r="V68" s="121"/>
      <c r="W68" s="121"/>
      <c r="X68" s="121"/>
      <c r="Y68" s="121"/>
      <c r="Z68" s="121"/>
      <c r="AA68" s="121"/>
      <c r="AB68" s="121"/>
      <c r="AC68" s="121"/>
      <c r="AD68" s="121"/>
    </row>
    <row r="69" spans="1:32" ht="24.95" customHeight="1" x14ac:dyDescent="0.25">
      <c r="A69" s="82" t="s">
        <v>147</v>
      </c>
      <c r="B69" s="82"/>
      <c r="C69" s="83">
        <v>4726</v>
      </c>
      <c r="D69" s="83">
        <v>133438</v>
      </c>
      <c r="E69" s="83">
        <v>52432</v>
      </c>
      <c r="F69" s="83">
        <v>216719</v>
      </c>
      <c r="G69" s="83">
        <v>74071</v>
      </c>
      <c r="H69" s="83">
        <v>69040</v>
      </c>
      <c r="I69" s="83">
        <v>15018</v>
      </c>
      <c r="J69" s="83">
        <v>146013</v>
      </c>
      <c r="K69" s="83">
        <v>260973</v>
      </c>
      <c r="L69" s="83">
        <v>36720</v>
      </c>
      <c r="M69" s="122"/>
      <c r="N69" s="120" t="s">
        <v>148</v>
      </c>
      <c r="O69" s="120"/>
      <c r="P69" s="83">
        <v>1009150</v>
      </c>
      <c r="Q69" s="121"/>
      <c r="R69" s="121"/>
      <c r="S69" s="121"/>
      <c r="T69" s="121"/>
      <c r="U69" s="121"/>
      <c r="V69" s="121"/>
      <c r="W69" s="121"/>
      <c r="X69" s="121"/>
      <c r="Y69" s="121"/>
      <c r="Z69" s="121"/>
      <c r="AA69" s="121"/>
      <c r="AB69" s="121"/>
      <c r="AC69" s="121"/>
      <c r="AD69" s="121"/>
    </row>
    <row r="70" spans="1:32" ht="24.95" customHeight="1" x14ac:dyDescent="0.25">
      <c r="A70" s="82" t="s">
        <v>149</v>
      </c>
      <c r="B70" s="82"/>
      <c r="C70" s="83">
        <v>10926</v>
      </c>
      <c r="D70" s="83">
        <v>109750</v>
      </c>
      <c r="E70" s="83">
        <v>58570</v>
      </c>
      <c r="F70" s="83">
        <v>89223</v>
      </c>
      <c r="G70" s="83">
        <v>51875</v>
      </c>
      <c r="H70" s="83">
        <v>61245</v>
      </c>
      <c r="I70" s="83">
        <v>236597</v>
      </c>
      <c r="J70" s="83">
        <v>86612</v>
      </c>
      <c r="K70" s="83">
        <v>76180</v>
      </c>
      <c r="L70" s="83">
        <v>28354</v>
      </c>
      <c r="M70" s="119"/>
      <c r="N70" s="120" t="s">
        <v>150</v>
      </c>
      <c r="O70" s="120"/>
      <c r="P70" s="83">
        <v>809332</v>
      </c>
      <c r="Q70" s="121"/>
      <c r="R70" s="121"/>
      <c r="S70" s="121"/>
      <c r="T70" s="121"/>
      <c r="U70" s="121"/>
      <c r="V70" s="121"/>
      <c r="W70" s="121"/>
      <c r="X70" s="121"/>
      <c r="Y70" s="121"/>
      <c r="Z70" s="121"/>
      <c r="AA70" s="121"/>
      <c r="AB70" s="121"/>
      <c r="AC70" s="121"/>
      <c r="AD70" s="121"/>
    </row>
    <row r="71" spans="1:32" ht="20.100000000000001" customHeight="1" x14ac:dyDescent="0.25">
      <c r="A71" s="82"/>
      <c r="B71" s="82"/>
      <c r="C71" s="84"/>
      <c r="D71" s="84"/>
      <c r="E71" s="84"/>
      <c r="F71" s="84"/>
      <c r="G71" s="84"/>
      <c r="H71" s="84"/>
      <c r="I71" s="84"/>
      <c r="J71" s="84"/>
      <c r="K71" s="84"/>
      <c r="L71" s="84"/>
      <c r="M71" s="122"/>
      <c r="N71" s="120"/>
      <c r="O71" s="120"/>
      <c r="P71" s="84"/>
      <c r="Q71" s="121"/>
      <c r="R71" s="121"/>
      <c r="S71" s="121"/>
      <c r="T71" s="121"/>
      <c r="U71" s="121"/>
      <c r="V71" s="121"/>
      <c r="W71" s="121"/>
      <c r="X71" s="121"/>
      <c r="Y71" s="121"/>
      <c r="Z71" s="121"/>
      <c r="AA71" s="121"/>
      <c r="AB71" s="121"/>
      <c r="AC71" s="121"/>
      <c r="AD71" s="121"/>
    </row>
    <row r="72" spans="1:32" ht="12.95" customHeight="1" x14ac:dyDescent="0.25">
      <c r="A72" s="61"/>
      <c r="B72" s="61"/>
      <c r="C72" s="85"/>
      <c r="D72" s="85"/>
      <c r="E72" s="85"/>
      <c r="F72" s="85"/>
      <c r="G72" s="85"/>
      <c r="H72" s="85"/>
      <c r="I72" s="85"/>
      <c r="J72" s="85"/>
      <c r="K72" s="85"/>
      <c r="L72" s="85"/>
      <c r="M72" s="125"/>
      <c r="N72" s="121"/>
      <c r="O72" s="121"/>
      <c r="P72" s="85"/>
      <c r="Q72" s="121"/>
      <c r="R72" s="121"/>
      <c r="S72" s="121"/>
      <c r="T72" s="121"/>
      <c r="U72" s="121"/>
      <c r="V72" s="121"/>
      <c r="W72" s="121"/>
      <c r="X72" s="121"/>
      <c r="Y72" s="121"/>
      <c r="Z72" s="121"/>
      <c r="AA72" s="121"/>
      <c r="AB72" s="121"/>
      <c r="AC72" s="121"/>
      <c r="AD72" s="121"/>
    </row>
    <row r="73" spans="1:32" ht="24.95" customHeight="1" x14ac:dyDescent="0.25">
      <c r="A73" s="61" t="s">
        <v>75</v>
      </c>
      <c r="B73" s="61"/>
      <c r="C73" s="83">
        <v>13660</v>
      </c>
      <c r="D73" s="83">
        <v>247985</v>
      </c>
      <c r="E73" s="83">
        <v>112234</v>
      </c>
      <c r="F73" s="83">
        <v>321350</v>
      </c>
      <c r="G73" s="83">
        <v>126288</v>
      </c>
      <c r="H73" s="83">
        <v>133549</v>
      </c>
      <c r="I73" s="83">
        <v>251278</v>
      </c>
      <c r="J73" s="83">
        <v>235881</v>
      </c>
      <c r="K73" s="83">
        <v>338132</v>
      </c>
      <c r="L73" s="83">
        <v>66337</v>
      </c>
      <c r="M73" s="119"/>
      <c r="N73" s="121" t="s">
        <v>151</v>
      </c>
      <c r="O73" s="121"/>
      <c r="P73" s="83">
        <v>1846694</v>
      </c>
      <c r="Q73" s="121"/>
      <c r="R73" s="121"/>
      <c r="S73" s="61"/>
      <c r="T73" s="61"/>
      <c r="U73" s="61"/>
      <c r="V73" s="61"/>
      <c r="W73" s="61"/>
      <c r="X73" s="61"/>
      <c r="Y73" s="61"/>
      <c r="Z73" s="61"/>
      <c r="AA73" s="61"/>
      <c r="AB73" s="61"/>
      <c r="AC73" s="61"/>
      <c r="AD73" s="61"/>
    </row>
    <row r="74" spans="1:32" ht="12.95" customHeight="1" x14ac:dyDescent="0.25">
      <c r="A74" s="61"/>
      <c r="B74" s="61"/>
      <c r="C74" s="84"/>
      <c r="D74" s="84"/>
      <c r="E74" s="84"/>
      <c r="F74" s="84"/>
      <c r="G74" s="84"/>
      <c r="H74" s="84"/>
      <c r="I74" s="84"/>
      <c r="J74" s="84"/>
      <c r="K74" s="84"/>
      <c r="L74" s="84"/>
      <c r="M74" s="122"/>
      <c r="N74" s="121"/>
      <c r="O74" s="121"/>
      <c r="P74" s="84"/>
      <c r="Q74" s="121"/>
      <c r="R74" s="121"/>
      <c r="S74" s="61"/>
      <c r="T74" s="61"/>
      <c r="U74" s="61"/>
      <c r="V74" s="61"/>
      <c r="W74" s="61"/>
      <c r="X74" s="61"/>
      <c r="Y74" s="61"/>
      <c r="Z74" s="61"/>
      <c r="AA74" s="61"/>
      <c r="AB74" s="61"/>
      <c r="AC74" s="61"/>
      <c r="AD74" s="61"/>
    </row>
    <row r="75" spans="1:32" ht="12.95" customHeight="1" x14ac:dyDescent="0.25">
      <c r="A75" s="61"/>
      <c r="B75" s="61"/>
      <c r="C75" s="85"/>
      <c r="D75" s="85"/>
      <c r="E75" s="85"/>
      <c r="F75" s="85"/>
      <c r="G75" s="85"/>
      <c r="H75" s="85"/>
      <c r="I75" s="85"/>
      <c r="J75" s="85"/>
      <c r="K75" s="85"/>
      <c r="L75" s="85"/>
      <c r="M75" s="125"/>
      <c r="N75" s="121"/>
      <c r="O75" s="121"/>
      <c r="P75" s="85"/>
      <c r="Q75" s="121"/>
      <c r="R75" s="121"/>
      <c r="S75" s="61"/>
      <c r="T75" s="61"/>
      <c r="U75" s="61"/>
      <c r="V75" s="61"/>
      <c r="W75" s="61"/>
      <c r="X75" s="61"/>
      <c r="Y75" s="61"/>
      <c r="Z75" s="61"/>
      <c r="AA75" s="61"/>
      <c r="AB75" s="61"/>
      <c r="AC75" s="61"/>
      <c r="AD75" s="61"/>
    </row>
    <row r="76" spans="1:32" ht="24.75" customHeight="1" x14ac:dyDescent="0.25">
      <c r="A76" s="82" t="s">
        <v>152</v>
      </c>
      <c r="B76" s="82"/>
      <c r="C76" s="83">
        <v>33852</v>
      </c>
      <c r="D76" s="83">
        <v>739936</v>
      </c>
      <c r="E76" s="83">
        <v>292901</v>
      </c>
      <c r="F76" s="83">
        <v>607421</v>
      </c>
      <c r="G76" s="83">
        <v>217317</v>
      </c>
      <c r="H76" s="83">
        <v>278696</v>
      </c>
      <c r="I76" s="83">
        <v>319777</v>
      </c>
      <c r="J76" s="83">
        <v>410463</v>
      </c>
      <c r="K76" s="83">
        <v>541631</v>
      </c>
      <c r="L76" s="83">
        <v>113326</v>
      </c>
      <c r="M76" s="122"/>
      <c r="N76" s="120" t="s">
        <v>153</v>
      </c>
      <c r="O76" s="120"/>
      <c r="P76" s="83">
        <v>3555320</v>
      </c>
      <c r="Q76" s="121"/>
      <c r="R76" s="121"/>
      <c r="S76" s="61"/>
      <c r="T76" s="61"/>
      <c r="U76" s="61"/>
      <c r="V76" s="61"/>
      <c r="W76" s="61"/>
      <c r="X76" s="61"/>
      <c r="Y76" s="61"/>
      <c r="Z76" s="61"/>
      <c r="AA76" s="61"/>
      <c r="AB76" s="61"/>
      <c r="AC76" s="61"/>
      <c r="AD76" s="61"/>
    </row>
    <row r="77" spans="1:32" ht="20.100000000000001" customHeight="1" x14ac:dyDescent="0.25">
      <c r="A77" s="87"/>
      <c r="B77" s="87"/>
      <c r="C77" s="132"/>
      <c r="D77" s="132"/>
      <c r="E77" s="132"/>
      <c r="F77" s="132"/>
      <c r="G77" s="132"/>
      <c r="H77" s="132"/>
      <c r="I77" s="132"/>
      <c r="J77" s="132"/>
      <c r="K77" s="132"/>
      <c r="L77" s="132"/>
      <c r="M77" s="122"/>
      <c r="N77" s="127"/>
      <c r="O77" s="127"/>
      <c r="P77" s="132"/>
      <c r="Q77" s="121"/>
      <c r="R77" s="121"/>
      <c r="S77" s="121"/>
      <c r="T77" s="133"/>
      <c r="U77" s="121"/>
      <c r="V77" s="121"/>
      <c r="W77" s="121"/>
      <c r="X77" s="121"/>
      <c r="Y77" s="121"/>
      <c r="Z77" s="121"/>
      <c r="AA77" s="121"/>
      <c r="AB77" s="121"/>
      <c r="AC77" s="121"/>
      <c r="AD77" s="121"/>
    </row>
    <row r="78" spans="1:32" ht="20.100000000000001" customHeight="1" x14ac:dyDescent="0.25">
      <c r="A78" s="61"/>
      <c r="B78" s="61"/>
      <c r="C78" s="89"/>
      <c r="D78" s="89"/>
      <c r="E78" s="89"/>
      <c r="F78" s="89"/>
      <c r="G78" s="89"/>
      <c r="H78" s="89"/>
      <c r="I78" s="89"/>
      <c r="J78" s="89"/>
      <c r="K78" s="89"/>
      <c r="L78" s="89"/>
      <c r="M78" s="125"/>
      <c r="N78" s="121"/>
      <c r="O78" s="121"/>
      <c r="P78" s="89"/>
      <c r="Q78" s="121"/>
      <c r="R78" s="121"/>
      <c r="S78" s="121"/>
      <c r="T78" s="134"/>
      <c r="U78" s="121"/>
      <c r="V78" s="121"/>
      <c r="W78" s="121"/>
      <c r="X78" s="121"/>
      <c r="Y78" s="121"/>
      <c r="Z78" s="121"/>
      <c r="AA78" s="121"/>
      <c r="AB78" s="121"/>
      <c r="AC78" s="121"/>
      <c r="AD78" s="121"/>
    </row>
    <row r="79" spans="1:32" ht="24.95" customHeight="1" x14ac:dyDescent="0.3">
      <c r="A79" s="135"/>
      <c r="B79" s="61"/>
      <c r="C79" s="89"/>
      <c r="D79" s="89"/>
      <c r="E79" s="89"/>
      <c r="F79" s="89"/>
      <c r="G79" s="89"/>
      <c r="H79" s="89"/>
      <c r="I79" s="89"/>
      <c r="J79" s="89"/>
      <c r="K79" s="89"/>
      <c r="L79" s="89"/>
      <c r="M79" s="125"/>
      <c r="N79" s="136"/>
      <c r="O79" s="121"/>
      <c r="P79" s="89"/>
      <c r="Q79" s="121"/>
      <c r="R79" s="121"/>
      <c r="S79" s="121"/>
      <c r="T79" s="137"/>
      <c r="U79" s="121"/>
      <c r="V79" s="121"/>
      <c r="W79" s="121"/>
      <c r="X79" s="121"/>
      <c r="Y79" s="121"/>
      <c r="Z79" s="121"/>
      <c r="AA79" s="121"/>
      <c r="AB79" s="121"/>
      <c r="AC79" s="121"/>
      <c r="AD79" s="121"/>
    </row>
    <row r="80" spans="1:32" ht="24.95" customHeight="1" x14ac:dyDescent="0.25">
      <c r="A80" s="61"/>
      <c r="B80" s="61"/>
      <c r="C80" s="89"/>
      <c r="D80" s="89"/>
      <c r="E80" s="89"/>
      <c r="F80" s="89"/>
      <c r="G80" s="89"/>
      <c r="H80" s="89"/>
      <c r="I80" s="89"/>
      <c r="J80" s="89"/>
      <c r="K80" s="89"/>
      <c r="L80" s="89"/>
      <c r="M80" s="62"/>
      <c r="N80" s="121"/>
      <c r="O80" s="121"/>
      <c r="P80" s="89"/>
      <c r="Q80" s="137"/>
      <c r="R80" s="121"/>
      <c r="S80" s="121"/>
      <c r="T80" s="137"/>
      <c r="U80" s="121"/>
      <c r="V80" s="121"/>
      <c r="W80" s="121"/>
      <c r="X80" s="121"/>
      <c r="Y80" s="121"/>
      <c r="Z80" s="121"/>
      <c r="AA80" s="121"/>
      <c r="AB80" s="121"/>
      <c r="AC80" s="121"/>
      <c r="AD80" s="121"/>
    </row>
    <row r="81" spans="1:252" ht="24.95" customHeight="1" x14ac:dyDescent="0.25">
      <c r="A81" s="61"/>
      <c r="B81" s="61"/>
      <c r="C81" s="138"/>
      <c r="D81" s="138"/>
      <c r="E81" s="138"/>
      <c r="F81" s="138"/>
      <c r="G81" s="138"/>
      <c r="H81" s="138"/>
      <c r="I81" s="138"/>
      <c r="J81" s="138"/>
      <c r="K81" s="138"/>
      <c r="L81" s="138"/>
      <c r="M81" s="62"/>
      <c r="N81" s="121"/>
      <c r="O81" s="121"/>
      <c r="P81" s="89"/>
      <c r="Q81" s="121"/>
      <c r="R81" s="121"/>
      <c r="S81" s="121"/>
      <c r="T81" s="131"/>
      <c r="U81" s="121"/>
      <c r="V81" s="121"/>
      <c r="W81" s="121"/>
      <c r="X81" s="121"/>
      <c r="Y81" s="121"/>
      <c r="Z81" s="121"/>
      <c r="AA81" s="121"/>
      <c r="AB81" s="121"/>
      <c r="AC81" s="121"/>
      <c r="AD81" s="121"/>
    </row>
    <row r="82" spans="1:252" ht="24.75" customHeight="1" x14ac:dyDescent="0.25">
      <c r="A82" s="61"/>
      <c r="B82" s="61"/>
      <c r="C82" s="89"/>
      <c r="D82" s="89"/>
      <c r="E82" s="89"/>
      <c r="F82" s="89"/>
      <c r="G82" s="89"/>
      <c r="H82" s="89"/>
      <c r="I82" s="89"/>
      <c r="J82" s="89"/>
      <c r="K82" s="89"/>
      <c r="L82" s="89"/>
      <c r="M82" s="62"/>
      <c r="N82" s="121"/>
      <c r="O82" s="121"/>
      <c r="P82" s="89"/>
      <c r="Q82" s="137"/>
      <c r="R82" s="121"/>
      <c r="S82" s="121"/>
      <c r="T82" s="137"/>
      <c r="U82" s="121"/>
      <c r="V82" s="121"/>
      <c r="W82" s="121"/>
      <c r="X82" s="121"/>
      <c r="Y82" s="121"/>
      <c r="Z82" s="121"/>
      <c r="AA82" s="121"/>
      <c r="AB82" s="121"/>
      <c r="AC82" s="121"/>
      <c r="AD82" s="121"/>
    </row>
    <row r="83" spans="1:252" ht="20.100000000000001" customHeight="1" x14ac:dyDescent="0.25">
      <c r="A83" s="118"/>
      <c r="B83" s="118"/>
      <c r="C83" s="128"/>
      <c r="D83" s="128"/>
      <c r="E83" s="128"/>
      <c r="F83" s="128"/>
      <c r="G83" s="128"/>
      <c r="H83" s="128"/>
      <c r="I83" s="128"/>
      <c r="J83" s="128"/>
      <c r="K83" s="128"/>
      <c r="L83" s="128"/>
      <c r="M83" s="62"/>
      <c r="N83" s="128"/>
      <c r="O83" s="128"/>
      <c r="P83" s="128"/>
      <c r="Q83" s="137"/>
      <c r="R83" s="121"/>
      <c r="S83" s="121"/>
      <c r="T83" s="137"/>
      <c r="U83" s="121"/>
      <c r="V83" s="121"/>
      <c r="W83" s="121"/>
      <c r="X83" s="121"/>
      <c r="Y83" s="121"/>
      <c r="Z83" s="121"/>
      <c r="AA83" s="121"/>
      <c r="AB83" s="121"/>
      <c r="AC83" s="121"/>
      <c r="AD83" s="121"/>
    </row>
    <row r="84" spans="1:252" ht="20.100000000000001" customHeight="1" x14ac:dyDescent="0.25">
      <c r="A84" s="61"/>
      <c r="B84" s="61"/>
      <c r="C84" s="121"/>
      <c r="D84" s="121"/>
      <c r="E84" s="121"/>
      <c r="F84" s="121"/>
      <c r="G84" s="121"/>
      <c r="H84" s="121"/>
      <c r="I84" s="121"/>
      <c r="J84" s="121"/>
      <c r="K84" s="121"/>
      <c r="L84" s="121"/>
      <c r="M84" s="62"/>
      <c r="N84" s="121"/>
      <c r="O84" s="121"/>
      <c r="P84" s="121"/>
      <c r="Q84" s="137"/>
      <c r="R84" s="121"/>
      <c r="S84" s="121"/>
      <c r="T84" s="137"/>
      <c r="U84" s="121"/>
      <c r="V84" s="121"/>
      <c r="W84" s="121"/>
      <c r="X84" s="121"/>
      <c r="Y84" s="121"/>
      <c r="Z84" s="121"/>
      <c r="AA84" s="121"/>
      <c r="AB84" s="121"/>
      <c r="AC84" s="121"/>
      <c r="AD84" s="121"/>
    </row>
    <row r="85" spans="1:252" ht="18" customHeight="1" thickBot="1" x14ac:dyDescent="0.3">
      <c r="A85" s="97"/>
      <c r="B85" s="97"/>
      <c r="C85" s="139"/>
      <c r="D85" s="139"/>
      <c r="E85" s="139"/>
      <c r="F85" s="139"/>
      <c r="G85" s="139"/>
      <c r="H85" s="139"/>
      <c r="I85" s="139"/>
      <c r="J85" s="139"/>
      <c r="K85" s="139"/>
      <c r="L85" s="139"/>
      <c r="M85" s="125"/>
      <c r="N85" s="139"/>
      <c r="O85" s="139"/>
      <c r="P85" s="139"/>
      <c r="Q85" s="139"/>
      <c r="R85" s="139"/>
      <c r="S85" s="139"/>
      <c r="T85" s="140"/>
      <c r="U85" s="141"/>
      <c r="V85" s="141"/>
      <c r="W85" s="141"/>
      <c r="X85" s="141"/>
      <c r="Y85" s="141"/>
      <c r="Z85" s="141"/>
      <c r="AA85" s="141"/>
      <c r="AB85" s="141"/>
      <c r="AC85" s="141"/>
      <c r="AD85" s="141"/>
    </row>
    <row r="86" spans="1:252" ht="18" customHeight="1" x14ac:dyDescent="0.25">
      <c r="A86" s="32"/>
      <c r="B86" s="32"/>
      <c r="C86" s="32"/>
      <c r="D86" s="32"/>
      <c r="E86" s="32"/>
      <c r="F86" s="32"/>
      <c r="G86" s="32"/>
      <c r="H86" s="32"/>
      <c r="I86" s="32"/>
      <c r="J86" s="32"/>
      <c r="K86" s="32"/>
      <c r="L86" s="32"/>
      <c r="M86" s="142"/>
      <c r="N86" s="61"/>
      <c r="O86" s="61"/>
      <c r="P86" s="61"/>
      <c r="Q86" s="61"/>
      <c r="R86" s="61"/>
      <c r="S86" s="61"/>
      <c r="T86" s="32"/>
      <c r="U86" s="32"/>
      <c r="V86" s="32"/>
      <c r="W86" s="32"/>
      <c r="X86" s="32"/>
      <c r="Y86" s="32"/>
      <c r="Z86" s="32"/>
      <c r="AA86" s="32"/>
      <c r="AB86" s="32"/>
      <c r="AC86" s="32"/>
      <c r="AD86" s="32"/>
    </row>
    <row r="87" spans="1:252" ht="21.95" customHeight="1" x14ac:dyDescent="0.25">
      <c r="A87" s="143"/>
      <c r="B87" s="61"/>
      <c r="C87" s="61"/>
      <c r="D87" s="61"/>
      <c r="E87" s="61"/>
      <c r="F87" s="61"/>
      <c r="G87" s="61"/>
      <c r="H87" s="61"/>
      <c r="I87" s="61"/>
      <c r="J87" s="61"/>
      <c r="K87" s="61"/>
      <c r="L87" s="61"/>
      <c r="N87" s="61"/>
      <c r="O87" s="61"/>
      <c r="P87" s="61"/>
      <c r="Q87" s="61"/>
      <c r="R87" s="61"/>
      <c r="S87" s="61"/>
      <c r="T87" s="32"/>
      <c r="U87" s="32"/>
      <c r="V87" s="32"/>
      <c r="W87" s="32"/>
      <c r="X87" s="32"/>
      <c r="Y87" s="32"/>
      <c r="Z87" s="32"/>
      <c r="AA87" s="32"/>
      <c r="AB87" s="32"/>
      <c r="AC87" s="32"/>
      <c r="AD87" s="32"/>
    </row>
    <row r="88" spans="1:252" ht="15.95" customHeight="1" x14ac:dyDescent="0.2">
      <c r="AD88" s="144"/>
      <c r="AE88" s="37"/>
      <c r="AF88" s="37"/>
      <c r="AG88" s="37"/>
      <c r="AH88" s="37"/>
      <c r="AI88" s="37"/>
      <c r="AJ88" s="37"/>
      <c r="AK88" s="37"/>
      <c r="AL88" s="37"/>
      <c r="AM88" s="37"/>
    </row>
    <row r="89" spans="1:252" ht="15.95" customHeight="1" x14ac:dyDescent="0.2">
      <c r="AD89" s="144"/>
      <c r="AE89" s="37"/>
      <c r="AF89" s="37"/>
      <c r="AG89" s="37"/>
      <c r="AH89" s="37"/>
      <c r="AI89" s="37"/>
      <c r="AJ89" s="37"/>
      <c r="AK89" s="37"/>
      <c r="AL89" s="37"/>
      <c r="AM89" s="37"/>
    </row>
    <row r="90" spans="1:252" ht="75" x14ac:dyDescent="0.2">
      <c r="AD90" s="144"/>
      <c r="AE90" s="37"/>
      <c r="AF90" s="145" t="s">
        <v>154</v>
      </c>
      <c r="AG90" s="145" t="s">
        <v>155</v>
      </c>
      <c r="AH90" s="145" t="s">
        <v>156</v>
      </c>
      <c r="AI90" s="145" t="s">
        <v>157</v>
      </c>
      <c r="AJ90" s="145" t="s">
        <v>158</v>
      </c>
      <c r="AK90" s="145" t="s">
        <v>159</v>
      </c>
      <c r="AL90" s="37"/>
      <c r="AM90" s="37"/>
      <c r="CI90" s="114"/>
      <c r="CJ90" s="114"/>
      <c r="CK90" s="114"/>
      <c r="CL90" s="114"/>
      <c r="CM90" s="114"/>
      <c r="CN90" s="114"/>
      <c r="CO90" s="114"/>
      <c r="CP90" s="114"/>
      <c r="CQ90" s="114"/>
      <c r="CR90" s="114"/>
      <c r="CS90" s="114"/>
      <c r="CT90" s="114"/>
      <c r="CU90" s="114"/>
      <c r="CV90" s="114"/>
      <c r="CW90" s="114"/>
      <c r="CX90" s="114"/>
      <c r="CY90" s="114"/>
      <c r="CZ90" s="114"/>
      <c r="DA90" s="114"/>
      <c r="DB90" s="114"/>
      <c r="DC90" s="114"/>
      <c r="DD90" s="114"/>
      <c r="DE90" s="114"/>
      <c r="DF90" s="114"/>
      <c r="DG90" s="114"/>
      <c r="DH90" s="114"/>
      <c r="DI90" s="114"/>
      <c r="DJ90" s="114"/>
      <c r="DK90" s="114"/>
      <c r="DL90" s="114"/>
      <c r="DM90" s="114"/>
      <c r="DN90" s="114"/>
      <c r="DO90" s="114"/>
      <c r="DP90" s="114"/>
      <c r="DQ90" s="114"/>
      <c r="DR90" s="114"/>
      <c r="DS90" s="114"/>
      <c r="DT90" s="114"/>
      <c r="DU90" s="114"/>
      <c r="DV90" s="114"/>
      <c r="DW90" s="114"/>
      <c r="DX90" s="114"/>
      <c r="DY90" s="114"/>
      <c r="DZ90" s="114"/>
      <c r="EA90" s="114"/>
      <c r="EB90" s="114"/>
      <c r="EC90" s="114"/>
      <c r="ED90" s="114"/>
      <c r="EE90" s="114"/>
      <c r="EF90" s="114"/>
      <c r="EG90" s="114"/>
      <c r="EH90" s="114"/>
      <c r="EI90" s="114"/>
      <c r="EJ90" s="114"/>
      <c r="EK90" s="114"/>
      <c r="EL90" s="114"/>
      <c r="EM90" s="114"/>
      <c r="EN90" s="114"/>
      <c r="EO90" s="114"/>
      <c r="EP90" s="114"/>
      <c r="EQ90" s="114"/>
      <c r="ER90" s="114"/>
      <c r="ES90" s="114"/>
      <c r="ET90" s="114"/>
      <c r="EU90" s="114"/>
      <c r="EV90" s="114"/>
      <c r="EW90" s="114"/>
      <c r="EX90" s="114"/>
      <c r="EY90" s="114"/>
      <c r="EZ90" s="114"/>
      <c r="FA90" s="114"/>
      <c r="FB90" s="114"/>
      <c r="FC90" s="114"/>
      <c r="FD90" s="114"/>
      <c r="FE90" s="114"/>
      <c r="FF90" s="114"/>
      <c r="FG90" s="114"/>
      <c r="FH90" s="114"/>
      <c r="FI90" s="114"/>
      <c r="FJ90" s="114"/>
      <c r="FK90" s="114"/>
      <c r="FL90" s="114"/>
      <c r="FM90" s="114"/>
      <c r="FN90" s="114"/>
      <c r="FO90" s="114"/>
      <c r="FP90" s="114"/>
      <c r="FQ90" s="114"/>
      <c r="FR90" s="114"/>
      <c r="FS90" s="114"/>
      <c r="FT90" s="114"/>
      <c r="FU90" s="114"/>
      <c r="FV90" s="114"/>
      <c r="FW90" s="114"/>
      <c r="FX90" s="114"/>
      <c r="FY90" s="114"/>
      <c r="FZ90" s="114"/>
      <c r="GA90" s="114"/>
      <c r="GB90" s="114"/>
      <c r="GC90" s="114"/>
      <c r="GD90" s="114"/>
      <c r="GE90" s="114"/>
      <c r="GF90" s="114"/>
      <c r="GG90" s="114"/>
      <c r="GH90" s="114"/>
      <c r="GI90" s="114"/>
      <c r="GJ90" s="114"/>
      <c r="GK90" s="114"/>
      <c r="GL90" s="114"/>
      <c r="GM90" s="114"/>
      <c r="GN90" s="114"/>
      <c r="GO90" s="114"/>
      <c r="GP90" s="114"/>
      <c r="GQ90" s="114"/>
      <c r="GR90" s="114"/>
      <c r="GS90" s="114"/>
      <c r="GT90" s="114"/>
      <c r="GU90" s="114"/>
      <c r="GV90" s="114"/>
      <c r="GW90" s="114"/>
      <c r="GX90" s="114"/>
      <c r="GY90" s="114"/>
      <c r="GZ90" s="114"/>
      <c r="HA90" s="114"/>
      <c r="HB90" s="114"/>
      <c r="HC90" s="114"/>
      <c r="HD90" s="114"/>
      <c r="HE90" s="114"/>
      <c r="HF90" s="114"/>
      <c r="HG90" s="114"/>
      <c r="HH90" s="114"/>
      <c r="HI90" s="114"/>
      <c r="HJ90" s="114"/>
      <c r="HK90" s="114"/>
      <c r="HL90" s="114"/>
      <c r="HM90" s="114"/>
      <c r="HN90" s="114"/>
      <c r="HO90" s="114"/>
      <c r="HP90" s="114"/>
      <c r="HQ90" s="114"/>
      <c r="HR90" s="114"/>
      <c r="HS90" s="114"/>
      <c r="HT90" s="114"/>
      <c r="HU90" s="114"/>
      <c r="HV90" s="114"/>
      <c r="HW90" s="114"/>
      <c r="HX90" s="114"/>
      <c r="HY90" s="114"/>
      <c r="HZ90" s="114"/>
      <c r="IA90" s="114"/>
      <c r="IB90" s="114"/>
      <c r="IC90" s="114"/>
      <c r="ID90" s="114"/>
      <c r="IE90" s="114"/>
      <c r="IF90" s="114"/>
      <c r="IG90" s="114"/>
      <c r="IH90" s="114"/>
      <c r="II90" s="114"/>
      <c r="IJ90" s="114"/>
      <c r="IK90" s="114"/>
      <c r="IL90" s="114"/>
      <c r="IM90" s="114"/>
      <c r="IN90" s="114"/>
      <c r="IO90" s="114"/>
      <c r="IP90" s="114"/>
      <c r="IQ90" s="114"/>
      <c r="IR90" s="114"/>
    </row>
    <row r="91" spans="1:252" x14ac:dyDescent="0.2">
      <c r="AD91" s="144"/>
      <c r="AE91" s="37"/>
      <c r="AF91" s="145"/>
      <c r="AG91" s="145"/>
      <c r="AH91" s="145"/>
      <c r="AI91" s="145"/>
      <c r="AJ91" s="145"/>
      <c r="AK91" s="145"/>
      <c r="AL91" s="37"/>
      <c r="AM91" s="37"/>
      <c r="CI91" s="114"/>
      <c r="CJ91" s="114"/>
      <c r="CK91" s="114"/>
      <c r="CL91" s="114"/>
      <c r="CM91" s="114"/>
      <c r="CN91" s="114"/>
      <c r="CO91" s="114"/>
      <c r="CP91" s="114"/>
      <c r="CQ91" s="114"/>
      <c r="CR91" s="114"/>
      <c r="CS91" s="114"/>
      <c r="CT91" s="114"/>
      <c r="CU91" s="114"/>
      <c r="CV91" s="114"/>
      <c r="CW91" s="114"/>
      <c r="CX91" s="114"/>
      <c r="CY91" s="114"/>
      <c r="CZ91" s="114"/>
      <c r="DA91" s="114"/>
      <c r="DB91" s="114"/>
      <c r="DC91" s="114"/>
      <c r="DD91" s="114"/>
      <c r="DE91" s="114"/>
      <c r="DF91" s="114"/>
      <c r="DG91" s="114"/>
      <c r="DH91" s="114"/>
      <c r="DI91" s="114"/>
      <c r="DJ91" s="114"/>
      <c r="DK91" s="114"/>
      <c r="DL91" s="114"/>
      <c r="DM91" s="114"/>
      <c r="DN91" s="114"/>
      <c r="DO91" s="114"/>
      <c r="DP91" s="114"/>
      <c r="DQ91" s="114"/>
      <c r="DR91" s="114"/>
      <c r="DS91" s="114"/>
      <c r="DT91" s="114"/>
      <c r="DU91" s="114"/>
      <c r="DV91" s="114"/>
      <c r="DW91" s="114"/>
      <c r="DX91" s="114"/>
      <c r="DY91" s="114"/>
      <c r="DZ91" s="114"/>
      <c r="EA91" s="114"/>
      <c r="EB91" s="114"/>
      <c r="EC91" s="114"/>
      <c r="ED91" s="114"/>
      <c r="EE91" s="114"/>
      <c r="EF91" s="114"/>
      <c r="EG91" s="114"/>
      <c r="EH91" s="114"/>
      <c r="EI91" s="114"/>
      <c r="EJ91" s="114"/>
      <c r="EK91" s="114"/>
      <c r="EL91" s="114"/>
      <c r="EM91" s="114"/>
      <c r="EN91" s="114"/>
      <c r="EO91" s="114"/>
      <c r="EP91" s="114"/>
      <c r="EQ91" s="114"/>
      <c r="ER91" s="114"/>
      <c r="ES91" s="114"/>
      <c r="ET91" s="114"/>
      <c r="EU91" s="114"/>
      <c r="EV91" s="114"/>
      <c r="EW91" s="114"/>
      <c r="EX91" s="114"/>
      <c r="EY91" s="114"/>
      <c r="EZ91" s="114"/>
      <c r="FA91" s="114"/>
      <c r="FB91" s="114"/>
      <c r="FC91" s="114"/>
      <c r="FD91" s="114"/>
      <c r="FE91" s="114"/>
      <c r="FF91" s="114"/>
      <c r="FG91" s="114"/>
      <c r="FH91" s="114"/>
      <c r="FI91" s="114"/>
      <c r="FJ91" s="114"/>
      <c r="FK91" s="114"/>
      <c r="FL91" s="114"/>
      <c r="FM91" s="114"/>
      <c r="FN91" s="114"/>
      <c r="FO91" s="114"/>
      <c r="FP91" s="114"/>
      <c r="FQ91" s="114"/>
      <c r="FR91" s="114"/>
      <c r="FS91" s="114"/>
      <c r="FT91" s="114"/>
      <c r="FU91" s="114"/>
      <c r="FV91" s="114"/>
      <c r="FW91" s="114"/>
      <c r="FX91" s="114"/>
      <c r="FY91" s="114"/>
      <c r="FZ91" s="114"/>
      <c r="GA91" s="114"/>
      <c r="GB91" s="114"/>
      <c r="GC91" s="114"/>
      <c r="GD91" s="114"/>
      <c r="GE91" s="114"/>
      <c r="GF91" s="114"/>
      <c r="GG91" s="114"/>
      <c r="GH91" s="114"/>
      <c r="GI91" s="114"/>
      <c r="GJ91" s="114"/>
      <c r="GK91" s="114"/>
      <c r="GL91" s="114"/>
      <c r="GM91" s="114"/>
      <c r="GN91" s="114"/>
      <c r="GO91" s="114"/>
      <c r="GP91" s="114"/>
      <c r="GQ91" s="114"/>
      <c r="GR91" s="114"/>
      <c r="GS91" s="114"/>
      <c r="GT91" s="114"/>
      <c r="GU91" s="114"/>
      <c r="GV91" s="114"/>
      <c r="GW91" s="114"/>
      <c r="GX91" s="114"/>
      <c r="GY91" s="114"/>
      <c r="GZ91" s="114"/>
      <c r="HA91" s="114"/>
      <c r="HB91" s="114"/>
      <c r="HC91" s="114"/>
      <c r="HD91" s="114"/>
      <c r="HE91" s="114"/>
      <c r="HF91" s="114"/>
      <c r="HG91" s="114"/>
      <c r="HH91" s="114"/>
      <c r="HI91" s="114"/>
      <c r="HJ91" s="114"/>
      <c r="HK91" s="114"/>
      <c r="HL91" s="114"/>
      <c r="HM91" s="114"/>
      <c r="HN91" s="114"/>
      <c r="HO91" s="114"/>
      <c r="HP91" s="114"/>
      <c r="HQ91" s="114"/>
      <c r="HR91" s="114"/>
      <c r="HS91" s="114"/>
      <c r="HT91" s="114"/>
      <c r="HU91" s="114"/>
      <c r="HV91" s="114"/>
      <c r="HW91" s="114"/>
      <c r="HX91" s="114"/>
      <c r="HY91" s="114"/>
      <c r="HZ91" s="114"/>
      <c r="IA91" s="114"/>
      <c r="IB91" s="114"/>
      <c r="IC91" s="114"/>
      <c r="ID91" s="114"/>
      <c r="IE91" s="114"/>
      <c r="IF91" s="114"/>
      <c r="IG91" s="114"/>
      <c r="IH91" s="114"/>
      <c r="II91" s="114"/>
      <c r="IJ91" s="114"/>
      <c r="IK91" s="114"/>
      <c r="IL91" s="114"/>
      <c r="IM91" s="114"/>
      <c r="IN91" s="114"/>
      <c r="IO91" s="114"/>
      <c r="IP91" s="114"/>
      <c r="IQ91" s="114"/>
      <c r="IR91" s="114"/>
    </row>
    <row r="92" spans="1:252" ht="20.100000000000001" customHeight="1" x14ac:dyDescent="0.25">
      <c r="M92" s="36"/>
      <c r="AD92" s="144"/>
      <c r="AE92" s="37"/>
      <c r="AF92" s="146">
        <v>1300305</v>
      </c>
      <c r="AG92" s="146">
        <v>46560</v>
      </c>
      <c r="AH92" s="146">
        <v>386667</v>
      </c>
      <c r="AI92" s="146">
        <v>363052</v>
      </c>
      <c r="AJ92" s="146">
        <v>337467</v>
      </c>
      <c r="AK92" s="146">
        <f>$AB$65</f>
        <v>291619</v>
      </c>
      <c r="AL92" s="37"/>
      <c r="AM92" s="37"/>
    </row>
    <row r="93" spans="1:252" ht="15.95" customHeight="1" x14ac:dyDescent="0.2">
      <c r="M93" s="36"/>
      <c r="AD93" s="144"/>
      <c r="AE93" s="37"/>
      <c r="AF93" s="147"/>
      <c r="AG93" s="147"/>
      <c r="AH93" s="147"/>
      <c r="AI93" s="147"/>
      <c r="AJ93" s="147"/>
      <c r="AK93" s="147"/>
      <c r="AL93" s="37"/>
      <c r="AM93" s="37"/>
    </row>
    <row r="94" spans="1:252" ht="15.95" customHeight="1" x14ac:dyDescent="0.2">
      <c r="A94" s="144"/>
      <c r="B94" s="144"/>
      <c r="N94" s="33"/>
      <c r="O94" s="33"/>
      <c r="P94" s="33"/>
      <c r="AD94" s="144"/>
      <c r="AE94" s="37"/>
      <c r="AF94" s="37"/>
      <c r="AG94" s="37"/>
      <c r="AH94" s="37"/>
      <c r="AI94" s="37"/>
      <c r="AJ94" s="37"/>
      <c r="AK94" s="37"/>
      <c r="AL94" s="37"/>
      <c r="AM94" s="37"/>
    </row>
    <row r="95" spans="1:252" ht="15.95" customHeight="1" x14ac:dyDescent="0.2">
      <c r="A95" s="144"/>
      <c r="B95" s="144"/>
      <c r="M95" s="36"/>
      <c r="AD95" s="144"/>
      <c r="AE95" s="37"/>
      <c r="AF95" s="37"/>
      <c r="AG95" s="37"/>
      <c r="AH95" s="37"/>
      <c r="AI95" s="37"/>
      <c r="AJ95" s="37"/>
      <c r="AK95" s="37"/>
      <c r="AL95" s="37"/>
      <c r="AM95" s="37"/>
    </row>
    <row r="96" spans="1:252" ht="15.95" customHeight="1" thickBot="1" x14ac:dyDescent="0.25">
      <c r="A96" s="144"/>
      <c r="B96" s="144"/>
      <c r="N96" s="33"/>
      <c r="O96" s="33"/>
      <c r="P96" s="33"/>
      <c r="AD96" s="144"/>
      <c r="AE96" s="37"/>
      <c r="AF96" s="37"/>
      <c r="AG96" s="37"/>
      <c r="AH96" s="37"/>
      <c r="AI96" s="37"/>
      <c r="AJ96" s="37"/>
      <c r="AK96" s="37"/>
      <c r="AL96" s="37"/>
      <c r="AM96" s="37"/>
    </row>
    <row r="97" spans="1:39" ht="15.95" customHeight="1" thickBot="1" x14ac:dyDescent="0.25">
      <c r="A97" s="148" t="s">
        <v>160</v>
      </c>
      <c r="B97" s="149" t="s">
        <v>161</v>
      </c>
      <c r="M97" s="36"/>
      <c r="AD97" s="144"/>
      <c r="AE97" s="37"/>
      <c r="AF97" s="37"/>
      <c r="AG97" s="37"/>
      <c r="AH97" s="37"/>
      <c r="AI97" s="37"/>
      <c r="AJ97" s="37"/>
      <c r="AK97" s="37"/>
      <c r="AL97" s="37"/>
      <c r="AM97" s="37"/>
    </row>
    <row r="98" spans="1:39" ht="15.95" customHeight="1" x14ac:dyDescent="0.25">
      <c r="A98" s="150"/>
      <c r="B98" s="150"/>
      <c r="C98"/>
      <c r="D98"/>
      <c r="E98"/>
      <c r="F98"/>
      <c r="G98"/>
      <c r="H98"/>
      <c r="I98"/>
      <c r="J98"/>
      <c r="K98"/>
      <c r="L98"/>
      <c r="M98"/>
      <c r="N98"/>
      <c r="O98"/>
      <c r="P98"/>
      <c r="Q98"/>
      <c r="R98"/>
      <c r="S98"/>
      <c r="T98"/>
      <c r="U98"/>
      <c r="V98"/>
      <c r="W98"/>
      <c r="X98"/>
      <c r="Y98"/>
      <c r="Z98"/>
      <c r="AA98"/>
      <c r="AB98"/>
      <c r="AC98"/>
      <c r="AD98" s="144"/>
      <c r="AE98" s="37"/>
      <c r="AF98" s="37"/>
      <c r="AG98" s="37"/>
      <c r="AH98" s="37"/>
      <c r="AI98" s="37"/>
      <c r="AJ98" s="37"/>
      <c r="AK98" s="37"/>
      <c r="AL98" s="37"/>
      <c r="AM98" s="37"/>
    </row>
    <row r="99" spans="1:39" ht="15.95" customHeight="1" x14ac:dyDescent="0.25">
      <c r="A99" s="150"/>
      <c r="B99" s="150"/>
      <c r="C99"/>
      <c r="D99"/>
      <c r="E99"/>
      <c r="F99"/>
      <c r="G99"/>
      <c r="H99"/>
      <c r="I99"/>
      <c r="J99"/>
      <c r="K99"/>
      <c r="L99"/>
      <c r="M99"/>
      <c r="N99"/>
      <c r="O99"/>
      <c r="P99"/>
      <c r="Q99"/>
      <c r="R99"/>
      <c r="S99"/>
      <c r="T99"/>
      <c r="U99"/>
      <c r="V99"/>
      <c r="W99"/>
      <c r="X99"/>
      <c r="Y99"/>
      <c r="Z99"/>
      <c r="AA99"/>
      <c r="AB99"/>
      <c r="AC99"/>
      <c r="AD99" s="144"/>
      <c r="AE99" s="37"/>
      <c r="AF99" s="37"/>
      <c r="AG99" s="37"/>
      <c r="AH99" s="37"/>
      <c r="AI99" s="37"/>
      <c r="AJ99" s="37"/>
      <c r="AK99" s="37"/>
      <c r="AL99" s="37"/>
      <c r="AM99" s="37"/>
    </row>
    <row r="100" spans="1:39" ht="15.95" customHeight="1" x14ac:dyDescent="0.25">
      <c r="A100" s="150"/>
      <c r="B100" s="150"/>
      <c r="C100"/>
      <c r="D100"/>
      <c r="E100"/>
      <c r="F100"/>
      <c r="G100"/>
      <c r="H100"/>
      <c r="I100"/>
      <c r="J100"/>
      <c r="K100"/>
      <c r="L100"/>
      <c r="M100"/>
      <c r="N100"/>
      <c r="O100"/>
      <c r="P100"/>
      <c r="Q100"/>
      <c r="R100"/>
      <c r="S100"/>
      <c r="T100"/>
      <c r="U100"/>
      <c r="V100"/>
      <c r="W100"/>
      <c r="X100"/>
      <c r="Y100"/>
      <c r="Z100"/>
      <c r="AA100"/>
      <c r="AB100"/>
      <c r="AC100"/>
      <c r="AD100" s="144"/>
      <c r="AE100" s="37"/>
      <c r="AF100" s="37"/>
      <c r="AG100" s="37"/>
      <c r="AH100" s="37"/>
      <c r="AI100" s="37"/>
      <c r="AJ100" s="37"/>
      <c r="AK100" s="37"/>
      <c r="AL100" s="37"/>
      <c r="AM100" s="37"/>
    </row>
    <row r="101" spans="1:39" ht="15.95" customHeight="1" x14ac:dyDescent="0.25">
      <c r="A101" s="150"/>
      <c r="B101" s="150"/>
      <c r="C101"/>
      <c r="D101"/>
      <c r="E101"/>
      <c r="F101"/>
      <c r="G101"/>
      <c r="H101"/>
      <c r="I101"/>
      <c r="J101"/>
      <c r="K101"/>
      <c r="L101"/>
      <c r="M101"/>
      <c r="N101"/>
      <c r="O101"/>
      <c r="P101"/>
      <c r="Q101"/>
      <c r="R101"/>
      <c r="S101"/>
      <c r="T101"/>
      <c r="U101"/>
      <c r="V101"/>
      <c r="W101"/>
      <c r="X101"/>
      <c r="Y101"/>
      <c r="Z101"/>
      <c r="AA101"/>
      <c r="AB101"/>
      <c r="AC101"/>
      <c r="AD101" s="144"/>
      <c r="AE101" s="37"/>
      <c r="AF101" s="37"/>
      <c r="AG101" s="37"/>
      <c r="AH101" s="37"/>
      <c r="AI101" s="37"/>
      <c r="AJ101" s="37"/>
      <c r="AK101" s="37"/>
      <c r="AL101" s="37"/>
      <c r="AM101" s="37"/>
    </row>
    <row r="102" spans="1:39" ht="15.95" customHeight="1" x14ac:dyDescent="0.25">
      <c r="A102" s="150"/>
      <c r="B102" s="150"/>
      <c r="C102"/>
      <c r="D102"/>
      <c r="E102"/>
      <c r="F102"/>
      <c r="G102"/>
      <c r="H102"/>
      <c r="I102"/>
      <c r="J102"/>
      <c r="K102"/>
      <c r="L102"/>
      <c r="M102"/>
      <c r="N102"/>
      <c r="O102"/>
      <c r="P102"/>
      <c r="Q102"/>
      <c r="R102"/>
      <c r="S102"/>
      <c r="T102"/>
      <c r="U102"/>
      <c r="V102"/>
      <c r="W102"/>
      <c r="X102"/>
      <c r="Y102"/>
      <c r="Z102"/>
      <c r="AA102"/>
      <c r="AB102"/>
      <c r="AC102"/>
      <c r="AD102" s="144"/>
      <c r="AE102" s="37"/>
      <c r="AF102" s="37"/>
      <c r="AG102" s="37"/>
      <c r="AH102" s="37"/>
      <c r="AI102" s="37"/>
      <c r="AJ102" s="37"/>
      <c r="AK102" s="37"/>
      <c r="AL102" s="37"/>
      <c r="AM102" s="37"/>
    </row>
    <row r="103" spans="1:39" ht="15.95" customHeight="1" x14ac:dyDescent="0.25">
      <c r="A103" s="150"/>
      <c r="B103" s="150"/>
      <c r="C103"/>
      <c r="D103"/>
      <c r="E103"/>
      <c r="F103"/>
      <c r="G103"/>
      <c r="H103"/>
      <c r="I103"/>
      <c r="J103"/>
      <c r="K103"/>
      <c r="L103"/>
      <c r="M103"/>
      <c r="N103"/>
      <c r="O103"/>
      <c r="P103"/>
      <c r="Q103"/>
      <c r="R103"/>
      <c r="S103"/>
      <c r="T103"/>
      <c r="U103"/>
      <c r="V103"/>
      <c r="W103"/>
      <c r="X103"/>
      <c r="Y103"/>
      <c r="Z103"/>
      <c r="AA103"/>
      <c r="AB103"/>
      <c r="AC103"/>
      <c r="AD103" s="144"/>
      <c r="AE103" s="37"/>
      <c r="AF103" s="37"/>
      <c r="AG103" s="37"/>
      <c r="AH103" s="37"/>
      <c r="AI103" s="37"/>
      <c r="AJ103" s="37"/>
      <c r="AK103" s="37"/>
      <c r="AL103" s="37"/>
      <c r="AM103" s="37"/>
    </row>
    <row r="104" spans="1:39" ht="15.95" customHeight="1" x14ac:dyDescent="0.25">
      <c r="A104" s="150"/>
      <c r="B104" s="150"/>
      <c r="C104"/>
      <c r="D104"/>
      <c r="E104"/>
      <c r="F104"/>
      <c r="G104"/>
      <c r="H104"/>
      <c r="I104"/>
      <c r="J104"/>
      <c r="K104"/>
      <c r="L104"/>
      <c r="M104"/>
      <c r="N104"/>
      <c r="O104"/>
      <c r="P104"/>
      <c r="Q104"/>
      <c r="R104"/>
      <c r="S104"/>
      <c r="T104"/>
      <c r="U104"/>
      <c r="V104"/>
      <c r="W104"/>
      <c r="X104"/>
      <c r="Y104"/>
      <c r="Z104"/>
      <c r="AA104"/>
      <c r="AB104"/>
      <c r="AC104"/>
      <c r="AD104" s="144"/>
      <c r="AE104" s="37"/>
      <c r="AF104" s="37"/>
      <c r="AG104" s="37"/>
      <c r="AH104" s="37"/>
      <c r="AI104" s="37"/>
      <c r="AJ104" s="37"/>
      <c r="AK104" s="37"/>
      <c r="AL104" s="37"/>
      <c r="AM104" s="37"/>
    </row>
    <row r="105" spans="1:39" ht="15.95" customHeight="1" x14ac:dyDescent="0.25">
      <c r="A105" s="150"/>
      <c r="B105" s="150"/>
      <c r="C105"/>
      <c r="D105"/>
      <c r="E105"/>
      <c r="F105"/>
      <c r="G105"/>
      <c r="H105"/>
      <c r="I105"/>
      <c r="J105"/>
      <c r="K105"/>
      <c r="L105"/>
      <c r="M105"/>
      <c r="N105"/>
      <c r="O105"/>
      <c r="P105"/>
      <c r="Q105"/>
      <c r="R105"/>
      <c r="S105"/>
      <c r="T105"/>
      <c r="U105"/>
      <c r="V105"/>
      <c r="W105"/>
      <c r="X105"/>
      <c r="Y105"/>
      <c r="Z105"/>
      <c r="AA105"/>
      <c r="AB105"/>
      <c r="AC105"/>
      <c r="AD105" s="144"/>
      <c r="AE105" s="37"/>
      <c r="AF105" s="37"/>
      <c r="AG105" s="37"/>
      <c r="AH105" s="37"/>
      <c r="AI105" s="37"/>
      <c r="AJ105" s="37"/>
      <c r="AK105" s="37"/>
      <c r="AL105" s="37"/>
      <c r="AM105" s="37"/>
    </row>
    <row r="106" spans="1:39" ht="15.95" customHeight="1" x14ac:dyDescent="0.25">
      <c r="A106" s="150"/>
      <c r="B106" s="150"/>
      <c r="C106"/>
      <c r="D106"/>
      <c r="E106"/>
      <c r="F106"/>
      <c r="G106"/>
      <c r="H106"/>
      <c r="I106"/>
      <c r="J106"/>
      <c r="K106"/>
      <c r="L106"/>
      <c r="M106"/>
      <c r="N106"/>
      <c r="O106"/>
      <c r="P106"/>
      <c r="Q106"/>
      <c r="R106"/>
      <c r="S106"/>
      <c r="T106"/>
      <c r="U106"/>
      <c r="V106"/>
      <c r="W106"/>
      <c r="X106"/>
      <c r="Y106"/>
      <c r="Z106"/>
      <c r="AA106"/>
      <c r="AB106"/>
      <c r="AC106"/>
      <c r="AD106" s="144">
        <v>0</v>
      </c>
      <c r="AE106" s="37"/>
      <c r="AF106" s="37"/>
      <c r="AG106" s="37"/>
      <c r="AH106" s="37"/>
      <c r="AI106" s="37"/>
      <c r="AJ106" s="37"/>
      <c r="AK106" s="37"/>
      <c r="AL106" s="37"/>
      <c r="AM106" s="37"/>
    </row>
    <row r="107" spans="1:39" ht="15.95" customHeight="1" x14ac:dyDescent="0.25">
      <c r="A107" s="150"/>
      <c r="B107" s="150"/>
      <c r="C107"/>
      <c r="D107"/>
      <c r="E107"/>
      <c r="F107"/>
      <c r="G107"/>
      <c r="H107"/>
      <c r="I107"/>
      <c r="J107"/>
      <c r="K107"/>
      <c r="L107"/>
      <c r="M107"/>
      <c r="N107"/>
      <c r="O107"/>
      <c r="P107"/>
      <c r="Q107"/>
      <c r="R107"/>
      <c r="S107"/>
      <c r="T107"/>
      <c r="U107"/>
      <c r="V107"/>
      <c r="W107"/>
      <c r="X107"/>
      <c r="Y107"/>
      <c r="Z107"/>
      <c r="AA107"/>
      <c r="AB107"/>
      <c r="AC107"/>
      <c r="AD107" s="144">
        <v>0</v>
      </c>
      <c r="AE107" s="37"/>
      <c r="AF107" s="37"/>
      <c r="AG107" s="37"/>
      <c r="AH107" s="37"/>
      <c r="AI107" s="37"/>
      <c r="AJ107" s="37"/>
      <c r="AK107" s="37"/>
      <c r="AL107" s="37"/>
      <c r="AM107" s="37"/>
    </row>
    <row r="108" spans="1:39" ht="15.95" customHeight="1" x14ac:dyDescent="0.25">
      <c r="A108" s="150"/>
      <c r="B108" s="150"/>
      <c r="C108"/>
      <c r="D108"/>
      <c r="E108"/>
      <c r="F108"/>
      <c r="G108"/>
      <c r="H108"/>
      <c r="I108"/>
      <c r="J108"/>
      <c r="K108"/>
      <c r="L108"/>
      <c r="M108"/>
      <c r="N108"/>
      <c r="O108"/>
      <c r="P108"/>
      <c r="Q108"/>
      <c r="R108"/>
      <c r="S108"/>
      <c r="T108"/>
      <c r="U108"/>
      <c r="V108"/>
      <c r="W108"/>
      <c r="X108"/>
      <c r="Y108"/>
      <c r="Z108"/>
      <c r="AA108"/>
      <c r="AB108"/>
      <c r="AC108"/>
      <c r="AD108" s="144">
        <v>0</v>
      </c>
      <c r="AE108" s="37"/>
      <c r="AF108" s="37"/>
      <c r="AG108" s="37"/>
      <c r="AH108" s="37"/>
      <c r="AI108" s="37"/>
      <c r="AJ108" s="37"/>
      <c r="AK108" s="37"/>
      <c r="AL108" s="37"/>
      <c r="AM108" s="37"/>
    </row>
    <row r="109" spans="1:39" ht="15.95" customHeight="1" x14ac:dyDescent="0.25">
      <c r="A109" s="150"/>
      <c r="B109" s="150"/>
      <c r="C109"/>
      <c r="D109"/>
      <c r="E109"/>
      <c r="F109"/>
      <c r="G109"/>
      <c r="H109"/>
      <c r="I109"/>
      <c r="J109"/>
      <c r="K109"/>
      <c r="L109"/>
      <c r="M109"/>
      <c r="N109"/>
      <c r="O109"/>
      <c r="P109"/>
      <c r="Q109"/>
      <c r="R109"/>
      <c r="S109"/>
      <c r="T109"/>
      <c r="U109"/>
      <c r="V109"/>
      <c r="W109"/>
      <c r="X109"/>
      <c r="Y109"/>
      <c r="Z109"/>
      <c r="AA109"/>
      <c r="AB109"/>
      <c r="AC109"/>
      <c r="AD109" s="144"/>
      <c r="AE109" s="37"/>
      <c r="AF109" s="37"/>
      <c r="AG109" s="37"/>
      <c r="AH109" s="37"/>
      <c r="AI109" s="37"/>
      <c r="AJ109" s="37"/>
      <c r="AK109" s="37"/>
      <c r="AL109" s="37"/>
      <c r="AM109" s="37"/>
    </row>
    <row r="110" spans="1:39" ht="15.95" customHeight="1" x14ac:dyDescent="0.25">
      <c r="A110" s="150"/>
      <c r="B110" s="150"/>
      <c r="C110"/>
      <c r="D110"/>
      <c r="E110"/>
      <c r="F110"/>
      <c r="G110"/>
      <c r="H110"/>
      <c r="I110"/>
      <c r="J110"/>
      <c r="K110"/>
      <c r="L110"/>
      <c r="M110"/>
      <c r="N110"/>
      <c r="O110"/>
      <c r="P110"/>
      <c r="Q110"/>
      <c r="R110"/>
      <c r="S110"/>
      <c r="T110"/>
      <c r="U110"/>
      <c r="V110"/>
      <c r="W110"/>
      <c r="X110"/>
      <c r="Y110"/>
      <c r="Z110"/>
      <c r="AA110"/>
      <c r="AB110"/>
      <c r="AC110"/>
      <c r="AD110" s="144"/>
      <c r="AE110" s="37"/>
      <c r="AF110" s="37"/>
      <c r="AG110" s="37"/>
      <c r="AH110" s="37"/>
      <c r="AI110" s="37"/>
      <c r="AJ110" s="37"/>
      <c r="AK110" s="37"/>
      <c r="AL110" s="37"/>
      <c r="AM110" s="37"/>
    </row>
    <row r="111" spans="1:39" ht="15.95" customHeight="1" x14ac:dyDescent="0.2">
      <c r="A111" s="144"/>
      <c r="B111" s="144" t="s">
        <v>162</v>
      </c>
      <c r="M111" s="36"/>
    </row>
    <row r="112" spans="1:39" ht="15.95" customHeight="1" x14ac:dyDescent="0.2">
      <c r="A112" s="144"/>
      <c r="B112" s="144"/>
      <c r="M112" s="36"/>
    </row>
    <row r="113" spans="13:13" ht="15.95" customHeight="1" x14ac:dyDescent="0.2">
      <c r="M113" s="36"/>
    </row>
    <row r="114" spans="13:13" ht="15.95" customHeight="1" x14ac:dyDescent="0.2">
      <c r="M114" s="36"/>
    </row>
    <row r="115" spans="13:13" ht="15.95" customHeight="1" x14ac:dyDescent="0.2">
      <c r="M115" s="36"/>
    </row>
    <row r="116" spans="13:13" ht="15.95" customHeight="1" x14ac:dyDescent="0.2">
      <c r="M116" s="36"/>
    </row>
    <row r="117" spans="13:13" ht="15.95" customHeight="1" x14ac:dyDescent="0.2">
      <c r="M117" s="36"/>
    </row>
    <row r="118" spans="13:13" ht="15.95" customHeight="1" x14ac:dyDescent="0.2">
      <c r="M118" s="36"/>
    </row>
  </sheetData>
  <mergeCells count="19">
    <mergeCell ref="A48:A49"/>
    <mergeCell ref="N48:N49"/>
    <mergeCell ref="C46:C49"/>
    <mergeCell ref="D46:D49"/>
    <mergeCell ref="E46:E49"/>
    <mergeCell ref="F46:F49"/>
    <mergeCell ref="G46:G49"/>
    <mergeCell ref="H46:H49"/>
    <mergeCell ref="I46:I49"/>
    <mergeCell ref="J46:J49"/>
    <mergeCell ref="K46:K49"/>
    <mergeCell ref="L46:L49"/>
    <mergeCell ref="C44:L44"/>
    <mergeCell ref="Z44:AB44"/>
    <mergeCell ref="A2:K5"/>
    <mergeCell ref="N2:AC5"/>
    <mergeCell ref="C11:H11"/>
    <mergeCell ref="D13:F13"/>
    <mergeCell ref="A16:A17"/>
  </mergeCells>
  <conditionalFormatting sqref="A2:K5 N2:AC5">
    <cfRule type="expression" dxfId="0" priority="1">
      <formula>$B$111&lt;&gt;"PASSED"</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C3D9C-2786-460D-86CC-32D4C03B689D}">
  <dimension ref="A1:CE195"/>
  <sheetViews>
    <sheetView zoomScale="60" workbookViewId="0">
      <pane xSplit="3" ySplit="7" topLeftCell="AP62" activePane="bottomRight" state="frozen"/>
      <selection pane="topRight" activeCell="C1" sqref="C1"/>
      <selection pane="bottomLeft" activeCell="A8" sqref="A8"/>
      <selection pane="bottomRight" activeCell="H84" sqref="H84"/>
    </sheetView>
    <sheetView workbookViewId="1">
      <pane xSplit="3" ySplit="7" topLeftCell="D74" activePane="bottomRight" state="frozen"/>
      <selection pane="topRight" activeCell="D1" sqref="D1"/>
      <selection pane="bottomLeft" activeCell="A8" sqref="A8"/>
      <selection pane="bottomRight" activeCell="D84" sqref="D84"/>
    </sheetView>
  </sheetViews>
  <sheetFormatPr defaultRowHeight="15" x14ac:dyDescent="0.25"/>
  <cols>
    <col min="1" max="1" width="8.85546875" customWidth="1"/>
    <col min="2" max="2" width="16" customWidth="1"/>
    <col min="3" max="3" width="70" customWidth="1"/>
    <col min="4" max="83" width="27" customWidth="1"/>
  </cols>
  <sheetData>
    <row r="1" spans="1:83" ht="18" x14ac:dyDescent="0.25">
      <c r="A1" s="151" t="s">
        <v>163</v>
      </c>
      <c r="B1" s="151"/>
      <c r="C1" s="152"/>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row>
    <row r="2" spans="1:83" ht="18" x14ac:dyDescent="0.25">
      <c r="A2" s="151" t="s">
        <v>164</v>
      </c>
      <c r="B2" s="151"/>
      <c r="C2" s="154"/>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row>
    <row r="3" spans="1:83" ht="18" x14ac:dyDescent="0.25">
      <c r="A3" s="151" t="s">
        <v>118</v>
      </c>
      <c r="B3" s="151"/>
      <c r="C3" s="154"/>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row>
    <row r="4" spans="1:83" ht="25.5" thickBot="1" x14ac:dyDescent="0.55000000000000004">
      <c r="A4" s="155" t="s">
        <v>165</v>
      </c>
      <c r="B4" s="155"/>
      <c r="C4" s="156"/>
      <c r="D4" s="153" t="s">
        <v>166</v>
      </c>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row>
    <row r="5" spans="1:83" s="182" customFormat="1" ht="56.25" x14ac:dyDescent="0.3">
      <c r="A5" s="179"/>
      <c r="B5" s="179"/>
      <c r="C5" s="179"/>
      <c r="D5" s="275" t="s">
        <v>17</v>
      </c>
      <c r="E5" s="275"/>
      <c r="F5" s="275"/>
      <c r="G5" s="275" t="s">
        <v>18</v>
      </c>
      <c r="H5" s="275"/>
      <c r="I5" s="275"/>
      <c r="J5" s="275"/>
      <c r="K5" s="275"/>
      <c r="L5" s="275"/>
      <c r="M5" s="275"/>
      <c r="N5" s="275"/>
      <c r="O5" s="275"/>
      <c r="P5" s="275"/>
      <c r="Q5" s="275"/>
      <c r="R5" s="275"/>
      <c r="S5" s="275"/>
      <c r="T5" s="275"/>
      <c r="U5" s="275"/>
      <c r="V5" s="275"/>
      <c r="W5" s="275"/>
      <c r="X5" s="275"/>
      <c r="Y5" s="275"/>
      <c r="Z5" s="275"/>
      <c r="AA5" s="275"/>
      <c r="AB5" s="275"/>
      <c r="AC5" s="275"/>
      <c r="AD5" s="179" t="s">
        <v>19</v>
      </c>
      <c r="AE5" s="179" t="s">
        <v>20</v>
      </c>
      <c r="AF5" s="179" t="s">
        <v>21</v>
      </c>
      <c r="AG5" s="179" t="s">
        <v>22</v>
      </c>
      <c r="AH5" s="275" t="s">
        <v>23</v>
      </c>
      <c r="AI5" s="275"/>
      <c r="AJ5" s="275"/>
      <c r="AK5" s="275"/>
      <c r="AL5" s="275"/>
      <c r="AM5" s="180" t="s">
        <v>24</v>
      </c>
      <c r="AN5" s="283" t="s">
        <v>25</v>
      </c>
      <c r="AO5" s="283"/>
      <c r="AP5" s="283"/>
      <c r="AQ5" s="283"/>
      <c r="AR5" s="275" t="s">
        <v>26</v>
      </c>
      <c r="AS5" s="275"/>
      <c r="AT5" s="275"/>
      <c r="AU5" s="179" t="s">
        <v>27</v>
      </c>
      <c r="AV5" s="181" t="s">
        <v>274</v>
      </c>
      <c r="AW5" s="275" t="s">
        <v>28</v>
      </c>
      <c r="AX5" s="275"/>
      <c r="AY5" s="275"/>
      <c r="AZ5" s="275"/>
      <c r="BA5" s="275"/>
      <c r="BB5" s="280" t="s">
        <v>29</v>
      </c>
      <c r="BC5" s="281"/>
      <c r="BD5" s="281"/>
      <c r="BE5" s="282"/>
      <c r="BF5" s="184"/>
      <c r="BG5" s="179" t="s">
        <v>31</v>
      </c>
      <c r="BH5" s="275" t="s">
        <v>32</v>
      </c>
      <c r="BI5" s="275"/>
      <c r="BJ5" s="280" t="s">
        <v>33</v>
      </c>
      <c r="BK5" s="281"/>
      <c r="BL5" s="281"/>
      <c r="BM5" s="281"/>
      <c r="BN5" s="282"/>
      <c r="BO5" s="179"/>
      <c r="BP5" s="179"/>
      <c r="BQ5" s="179"/>
      <c r="BR5" s="179"/>
      <c r="BS5" s="179"/>
      <c r="BT5" s="179"/>
      <c r="BU5" s="179"/>
      <c r="BV5" s="179"/>
      <c r="BW5" s="179"/>
      <c r="BX5" s="179"/>
      <c r="BY5" s="179"/>
      <c r="BZ5" s="179"/>
      <c r="CA5" s="179"/>
      <c r="CB5" s="179"/>
      <c r="CC5" s="179"/>
      <c r="CD5" s="179"/>
      <c r="CE5" s="179"/>
    </row>
    <row r="6" spans="1:83" ht="18" x14ac:dyDescent="0.25">
      <c r="A6" s="158"/>
      <c r="B6" s="153"/>
      <c r="C6" s="153"/>
      <c r="D6" s="159" t="s">
        <v>167</v>
      </c>
      <c r="E6" s="160" t="s">
        <v>168</v>
      </c>
      <c r="F6" s="160" t="s">
        <v>169</v>
      </c>
      <c r="G6" s="160" t="s">
        <v>170</v>
      </c>
      <c r="H6" s="160" t="s">
        <v>171</v>
      </c>
      <c r="I6" s="160" t="s">
        <v>172</v>
      </c>
      <c r="J6" s="160" t="s">
        <v>173</v>
      </c>
      <c r="K6" s="160" t="s">
        <v>174</v>
      </c>
      <c r="L6" s="160" t="s">
        <v>175</v>
      </c>
      <c r="M6" s="160" t="s">
        <v>176</v>
      </c>
      <c r="N6" s="160" t="s">
        <v>177</v>
      </c>
      <c r="O6" s="160" t="s">
        <v>178</v>
      </c>
      <c r="P6" s="160" t="s">
        <v>179</v>
      </c>
      <c r="Q6" s="160" t="s">
        <v>180</v>
      </c>
      <c r="R6" s="160" t="s">
        <v>181</v>
      </c>
      <c r="S6" s="160" t="s">
        <v>182</v>
      </c>
      <c r="T6" s="160" t="s">
        <v>183</v>
      </c>
      <c r="U6" s="160" t="s">
        <v>184</v>
      </c>
      <c r="V6" s="160" t="s">
        <v>185</v>
      </c>
      <c r="W6" s="160" t="s">
        <v>186</v>
      </c>
      <c r="X6" s="160" t="s">
        <v>187</v>
      </c>
      <c r="Y6" s="160" t="s">
        <v>188</v>
      </c>
      <c r="Z6" s="160" t="s">
        <v>189</v>
      </c>
      <c r="AA6" s="160" t="s">
        <v>190</v>
      </c>
      <c r="AB6" s="160" t="s">
        <v>191</v>
      </c>
      <c r="AC6" s="160" t="s">
        <v>192</v>
      </c>
      <c r="AD6" s="160" t="s">
        <v>193</v>
      </c>
      <c r="AE6" s="160" t="s">
        <v>194</v>
      </c>
      <c r="AF6" s="160" t="s">
        <v>195</v>
      </c>
      <c r="AG6" s="160" t="s">
        <v>196</v>
      </c>
      <c r="AH6" s="160" t="s">
        <v>197</v>
      </c>
      <c r="AI6" s="160" t="s">
        <v>198</v>
      </c>
      <c r="AJ6" s="160" t="s">
        <v>199</v>
      </c>
      <c r="AK6" s="160" t="s">
        <v>200</v>
      </c>
      <c r="AL6" s="160" t="s">
        <v>201</v>
      </c>
      <c r="AM6" s="160" t="s">
        <v>202</v>
      </c>
      <c r="AN6" s="160" t="s">
        <v>203</v>
      </c>
      <c r="AO6" s="160" t="s">
        <v>204</v>
      </c>
      <c r="AP6" s="160" t="s">
        <v>205</v>
      </c>
      <c r="AQ6" s="160" t="s">
        <v>206</v>
      </c>
      <c r="AR6" s="160" t="s">
        <v>207</v>
      </c>
      <c r="AS6" s="160" t="s">
        <v>208</v>
      </c>
      <c r="AT6" s="160" t="s">
        <v>209</v>
      </c>
      <c r="AU6" s="160" t="s">
        <v>210</v>
      </c>
      <c r="AV6" s="160" t="s">
        <v>211</v>
      </c>
      <c r="AW6" s="160" t="s">
        <v>212</v>
      </c>
      <c r="AX6" s="160" t="s">
        <v>213</v>
      </c>
      <c r="AY6" s="160" t="s">
        <v>214</v>
      </c>
      <c r="AZ6" s="160" t="s">
        <v>215</v>
      </c>
      <c r="BA6" s="160" t="s">
        <v>216</v>
      </c>
      <c r="BB6" s="160" t="s">
        <v>217</v>
      </c>
      <c r="BC6" s="160" t="s">
        <v>218</v>
      </c>
      <c r="BD6" s="160" t="s">
        <v>219</v>
      </c>
      <c r="BE6" s="160" t="s">
        <v>220</v>
      </c>
      <c r="BF6" s="160" t="s">
        <v>221</v>
      </c>
      <c r="BG6" s="160" t="s">
        <v>222</v>
      </c>
      <c r="BH6" s="160" t="s">
        <v>223</v>
      </c>
      <c r="BI6" s="160" t="s">
        <v>224</v>
      </c>
      <c r="BJ6" s="160" t="s">
        <v>225</v>
      </c>
      <c r="BK6" s="160" t="s">
        <v>226</v>
      </c>
      <c r="BL6" s="160" t="s">
        <v>227</v>
      </c>
      <c r="BM6" s="160" t="s">
        <v>228</v>
      </c>
      <c r="BN6" s="160" t="s">
        <v>229</v>
      </c>
      <c r="BO6" s="160" t="s">
        <v>230</v>
      </c>
      <c r="BP6" s="159"/>
      <c r="BQ6" s="159"/>
      <c r="BR6" s="160"/>
      <c r="BS6" s="160"/>
      <c r="BT6" s="160"/>
      <c r="BU6" s="160"/>
      <c r="BV6" s="160"/>
      <c r="BW6" s="160"/>
      <c r="BX6" s="160"/>
      <c r="BY6" s="160"/>
      <c r="BZ6" s="160"/>
      <c r="CA6" s="160"/>
      <c r="CB6" s="160"/>
      <c r="CC6" s="160"/>
      <c r="CD6" s="159"/>
      <c r="CE6" s="158"/>
    </row>
    <row r="7" spans="1:83" ht="140.1" customHeight="1" x14ac:dyDescent="0.25">
      <c r="A7" s="158"/>
      <c r="B7" s="153"/>
      <c r="C7" s="153"/>
      <c r="D7" s="161" t="s">
        <v>231</v>
      </c>
      <c r="E7" s="162" t="s">
        <v>232</v>
      </c>
      <c r="F7" s="162" t="s">
        <v>233</v>
      </c>
      <c r="G7" s="162" t="s">
        <v>234</v>
      </c>
      <c r="H7" s="162" t="s">
        <v>235</v>
      </c>
      <c r="I7" s="162" t="s">
        <v>236</v>
      </c>
      <c r="J7" s="162" t="s">
        <v>237</v>
      </c>
      <c r="K7" s="162" t="s">
        <v>238</v>
      </c>
      <c r="L7" s="162" t="s">
        <v>239</v>
      </c>
      <c r="M7" s="162" t="s">
        <v>240</v>
      </c>
      <c r="N7" s="162" t="s">
        <v>241</v>
      </c>
      <c r="O7" s="162" t="s">
        <v>242</v>
      </c>
      <c r="P7" s="162" t="s">
        <v>243</v>
      </c>
      <c r="Q7" s="162" t="s">
        <v>244</v>
      </c>
      <c r="R7" s="162" t="s">
        <v>245</v>
      </c>
      <c r="S7" s="162" t="s">
        <v>246</v>
      </c>
      <c r="T7" s="162" t="s">
        <v>247</v>
      </c>
      <c r="U7" s="162" t="s">
        <v>248</v>
      </c>
      <c r="V7" s="162" t="s">
        <v>249</v>
      </c>
      <c r="W7" s="162" t="s">
        <v>250</v>
      </c>
      <c r="X7" s="162" t="s">
        <v>251</v>
      </c>
      <c r="Y7" s="162" t="s">
        <v>252</v>
      </c>
      <c r="Z7" s="162" t="s">
        <v>253</v>
      </c>
      <c r="AA7" s="162" t="s">
        <v>254</v>
      </c>
      <c r="AB7" s="162" t="s">
        <v>255</v>
      </c>
      <c r="AC7" s="162" t="s">
        <v>256</v>
      </c>
      <c r="AD7" s="162" t="s">
        <v>64</v>
      </c>
      <c r="AE7" s="162" t="s">
        <v>257</v>
      </c>
      <c r="AF7" s="162" t="s">
        <v>258</v>
      </c>
      <c r="AG7" s="162" t="s">
        <v>259</v>
      </c>
      <c r="AH7" s="162" t="s">
        <v>260</v>
      </c>
      <c r="AI7" s="162" t="s">
        <v>261</v>
      </c>
      <c r="AJ7" s="162" t="s">
        <v>262</v>
      </c>
      <c r="AK7" s="162" t="s">
        <v>263</v>
      </c>
      <c r="AL7" s="162" t="s">
        <v>264</v>
      </c>
      <c r="AM7" s="162" t="s">
        <v>265</v>
      </c>
      <c r="AN7" s="162" t="s">
        <v>266</v>
      </c>
      <c r="AO7" s="162" t="s">
        <v>267</v>
      </c>
      <c r="AP7" s="162" t="s">
        <v>268</v>
      </c>
      <c r="AQ7" s="162" t="s">
        <v>269</v>
      </c>
      <c r="AR7" s="162" t="s">
        <v>270</v>
      </c>
      <c r="AS7" s="162" t="s">
        <v>271</v>
      </c>
      <c r="AT7" s="162" t="s">
        <v>272</v>
      </c>
      <c r="AU7" s="162" t="s">
        <v>273</v>
      </c>
      <c r="AV7" s="162" t="s">
        <v>274</v>
      </c>
      <c r="AW7" s="162" t="s">
        <v>275</v>
      </c>
      <c r="AX7" s="162" t="s">
        <v>276</v>
      </c>
      <c r="AY7" s="162" t="s">
        <v>277</v>
      </c>
      <c r="AZ7" s="162" t="s">
        <v>278</v>
      </c>
      <c r="BA7" s="162" t="s">
        <v>279</v>
      </c>
      <c r="BB7" s="162" t="s">
        <v>280</v>
      </c>
      <c r="BC7" s="162" t="s">
        <v>281</v>
      </c>
      <c r="BD7" s="162" t="s">
        <v>282</v>
      </c>
      <c r="BE7" s="162" t="s">
        <v>283</v>
      </c>
      <c r="BF7" s="162" t="s">
        <v>284</v>
      </c>
      <c r="BG7" s="162" t="s">
        <v>285</v>
      </c>
      <c r="BH7" s="162" t="s">
        <v>286</v>
      </c>
      <c r="BI7" s="162" t="s">
        <v>287</v>
      </c>
      <c r="BJ7" s="162" t="s">
        <v>288</v>
      </c>
      <c r="BK7" s="162" t="s">
        <v>289</v>
      </c>
      <c r="BL7" s="162" t="s">
        <v>290</v>
      </c>
      <c r="BM7" s="162" t="s">
        <v>291</v>
      </c>
      <c r="BN7" s="162" t="s">
        <v>292</v>
      </c>
      <c r="BO7" s="162" t="s">
        <v>293</v>
      </c>
      <c r="BP7" s="161" t="s">
        <v>9</v>
      </c>
      <c r="BQ7" s="161" t="s">
        <v>294</v>
      </c>
      <c r="BR7" s="162" t="s">
        <v>295</v>
      </c>
      <c r="BS7" s="162" t="s">
        <v>296</v>
      </c>
      <c r="BT7" s="162" t="s">
        <v>297</v>
      </c>
      <c r="BU7" s="162" t="s">
        <v>298</v>
      </c>
      <c r="BV7" s="162" t="s">
        <v>299</v>
      </c>
      <c r="BW7" s="162" t="s">
        <v>300</v>
      </c>
      <c r="BX7" s="162" t="s">
        <v>301</v>
      </c>
      <c r="BY7" s="162" t="s">
        <v>302</v>
      </c>
      <c r="BZ7" s="162" t="s">
        <v>303</v>
      </c>
      <c r="CA7" s="162" t="s">
        <v>304</v>
      </c>
      <c r="CB7" s="162" t="s">
        <v>305</v>
      </c>
      <c r="CC7" s="162" t="s">
        <v>306</v>
      </c>
      <c r="CD7" s="161" t="s">
        <v>307</v>
      </c>
      <c r="CE7" s="158"/>
    </row>
    <row r="8" spans="1:83" ht="18" x14ac:dyDescent="0.25">
      <c r="A8" s="163" t="s">
        <v>167</v>
      </c>
      <c r="B8" s="276" t="s">
        <v>308</v>
      </c>
      <c r="C8" s="160" t="s">
        <v>309</v>
      </c>
      <c r="D8" s="164">
        <v>3680.6109999999999</v>
      </c>
      <c r="E8" s="165">
        <v>3.9969999999999999</v>
      </c>
      <c r="F8" s="165">
        <v>0</v>
      </c>
      <c r="G8" s="165">
        <v>2.9969999999999999</v>
      </c>
      <c r="H8" s="165">
        <v>10129.04073522969</v>
      </c>
      <c r="I8" s="165">
        <v>12.007999999999999</v>
      </c>
      <c r="J8" s="165">
        <v>0</v>
      </c>
      <c r="K8" s="165">
        <v>0</v>
      </c>
      <c r="L8" s="165">
        <v>0</v>
      </c>
      <c r="M8" s="165">
        <v>0</v>
      </c>
      <c r="N8" s="165">
        <v>31.001999999999999</v>
      </c>
      <c r="O8" s="165">
        <v>149.99199999999999</v>
      </c>
      <c r="P8" s="165">
        <v>2.000000000000002E-6</v>
      </c>
      <c r="Q8" s="165">
        <v>0</v>
      </c>
      <c r="R8" s="165">
        <v>0</v>
      </c>
      <c r="S8" s="165">
        <v>0</v>
      </c>
      <c r="T8" s="165">
        <v>0</v>
      </c>
      <c r="U8" s="165">
        <v>0</v>
      </c>
      <c r="V8" s="165">
        <v>0</v>
      </c>
      <c r="W8" s="165">
        <v>0</v>
      </c>
      <c r="X8" s="165">
        <v>0</v>
      </c>
      <c r="Y8" s="165">
        <v>1</v>
      </c>
      <c r="Z8" s="165">
        <v>0</v>
      </c>
      <c r="AA8" s="165">
        <v>95.992099899999999</v>
      </c>
      <c r="AB8" s="165">
        <v>0</v>
      </c>
      <c r="AC8" s="165">
        <v>2.9969999999999999</v>
      </c>
      <c r="AD8" s="165">
        <v>0</v>
      </c>
      <c r="AE8" s="165">
        <v>0</v>
      </c>
      <c r="AF8" s="165">
        <v>0.04</v>
      </c>
      <c r="AG8" s="165">
        <v>0</v>
      </c>
      <c r="AH8" s="165">
        <v>0</v>
      </c>
      <c r="AI8" s="165">
        <v>0</v>
      </c>
      <c r="AJ8" s="165">
        <v>0</v>
      </c>
      <c r="AK8" s="165">
        <v>0</v>
      </c>
      <c r="AL8" s="165">
        <v>0</v>
      </c>
      <c r="AM8" s="165">
        <v>29.021000000000001</v>
      </c>
      <c r="AN8" s="165">
        <v>0</v>
      </c>
      <c r="AO8" s="165">
        <v>0</v>
      </c>
      <c r="AP8" s="165">
        <v>0</v>
      </c>
      <c r="AQ8" s="165">
        <v>0</v>
      </c>
      <c r="AR8" s="165">
        <v>0</v>
      </c>
      <c r="AS8" s="165">
        <v>0</v>
      </c>
      <c r="AT8" s="165">
        <v>1E-3</v>
      </c>
      <c r="AU8" s="165">
        <v>20.975999999999999</v>
      </c>
      <c r="AV8" s="165">
        <v>1E-3</v>
      </c>
      <c r="AW8" s="165">
        <v>0</v>
      </c>
      <c r="AX8" s="165">
        <v>0</v>
      </c>
      <c r="AY8" s="165">
        <v>0</v>
      </c>
      <c r="AZ8" s="165">
        <v>0</v>
      </c>
      <c r="BA8" s="165">
        <v>0</v>
      </c>
      <c r="BB8" s="165">
        <v>0</v>
      </c>
      <c r="BC8" s="165">
        <v>0</v>
      </c>
      <c r="BD8" s="165">
        <v>0</v>
      </c>
      <c r="BE8" s="165">
        <v>0</v>
      </c>
      <c r="BF8" s="165">
        <v>0</v>
      </c>
      <c r="BG8" s="165">
        <v>0</v>
      </c>
      <c r="BH8" s="165">
        <v>13.994</v>
      </c>
      <c r="BI8" s="165">
        <v>28.992999999999999</v>
      </c>
      <c r="BJ8" s="165">
        <v>23.995999999999999</v>
      </c>
      <c r="BK8" s="165">
        <v>0</v>
      </c>
      <c r="BL8" s="165">
        <v>0</v>
      </c>
      <c r="BM8" s="165">
        <v>0.998</v>
      </c>
      <c r="BN8" s="165">
        <v>0</v>
      </c>
      <c r="BO8" s="165">
        <v>1E-3</v>
      </c>
      <c r="BP8" s="164">
        <v>14227.657837129689</v>
      </c>
      <c r="BQ8" s="164">
        <v>6514.2692628703126</v>
      </c>
      <c r="BR8" s="165">
        <v>1E-3</v>
      </c>
      <c r="BS8" s="165">
        <v>2E-3</v>
      </c>
      <c r="BT8" s="165">
        <v>6514.2722628703132</v>
      </c>
      <c r="BU8" s="165">
        <v>1256.998</v>
      </c>
      <c r="BV8" s="165">
        <v>0</v>
      </c>
      <c r="BW8" s="165">
        <v>238</v>
      </c>
      <c r="BX8" s="165">
        <v>238</v>
      </c>
      <c r="BY8" s="165">
        <v>1494.998</v>
      </c>
      <c r="BZ8" s="165">
        <v>1511.490877310925</v>
      </c>
      <c r="CA8" s="165">
        <v>609.58712268907561</v>
      </c>
      <c r="CB8" s="165">
        <v>2121.078</v>
      </c>
      <c r="CC8" s="165">
        <v>10130.34826287031</v>
      </c>
      <c r="CD8" s="164">
        <v>24358.00610000001</v>
      </c>
      <c r="CE8" s="158"/>
    </row>
    <row r="9" spans="1:83" ht="18" x14ac:dyDescent="0.25">
      <c r="A9" s="158" t="s">
        <v>168</v>
      </c>
      <c r="B9" s="277"/>
      <c r="C9" s="153" t="s">
        <v>310</v>
      </c>
      <c r="D9" s="166">
        <v>32.677999999999997</v>
      </c>
      <c r="E9" s="167">
        <v>206.863</v>
      </c>
      <c r="F9" s="167">
        <v>0</v>
      </c>
      <c r="G9" s="167">
        <v>0</v>
      </c>
      <c r="H9" s="167">
        <v>0</v>
      </c>
      <c r="I9" s="167">
        <v>0</v>
      </c>
      <c r="J9" s="167"/>
      <c r="K9" s="167">
        <v>114.998</v>
      </c>
      <c r="L9" s="167">
        <v>0</v>
      </c>
      <c r="M9" s="167">
        <v>0</v>
      </c>
      <c r="N9" s="167">
        <v>5.1357881318288839E-17</v>
      </c>
      <c r="O9" s="167">
        <v>0</v>
      </c>
      <c r="P9" s="167">
        <v>0</v>
      </c>
      <c r="Q9" s="167">
        <v>0</v>
      </c>
      <c r="R9" s="167">
        <v>0</v>
      </c>
      <c r="S9" s="167">
        <v>0</v>
      </c>
      <c r="T9" s="167">
        <v>0</v>
      </c>
      <c r="U9" s="167">
        <v>0</v>
      </c>
      <c r="V9" s="167">
        <v>9.9799999999999997E-4</v>
      </c>
      <c r="W9" s="167">
        <v>0</v>
      </c>
      <c r="X9" s="167">
        <v>0</v>
      </c>
      <c r="Y9" s="167">
        <v>0</v>
      </c>
      <c r="Z9" s="167">
        <v>0</v>
      </c>
      <c r="AA9" s="167">
        <v>494.94100200000003</v>
      </c>
      <c r="AB9" s="167">
        <v>0</v>
      </c>
      <c r="AC9" s="167">
        <v>0</v>
      </c>
      <c r="AD9" s="167">
        <v>0</v>
      </c>
      <c r="AE9" s="167">
        <v>0</v>
      </c>
      <c r="AF9" s="167">
        <v>0</v>
      </c>
      <c r="AG9" s="167">
        <v>0</v>
      </c>
      <c r="AH9" s="167">
        <v>0</v>
      </c>
      <c r="AI9" s="167">
        <v>0</v>
      </c>
      <c r="AJ9" s="167">
        <v>0</v>
      </c>
      <c r="AK9" s="167">
        <v>0</v>
      </c>
      <c r="AL9" s="167">
        <v>0</v>
      </c>
      <c r="AM9" s="167">
        <v>0</v>
      </c>
      <c r="AN9" s="167">
        <v>0</v>
      </c>
      <c r="AO9" s="167">
        <v>0</v>
      </c>
      <c r="AP9" s="167">
        <v>0</v>
      </c>
      <c r="AQ9" s="167">
        <v>0</v>
      </c>
      <c r="AR9" s="167">
        <v>0</v>
      </c>
      <c r="AS9" s="167">
        <v>0</v>
      </c>
      <c r="AT9" s="167">
        <v>0</v>
      </c>
      <c r="AU9" s="167">
        <v>15.981999999999999</v>
      </c>
      <c r="AV9" s="167">
        <v>0</v>
      </c>
      <c r="AW9" s="167">
        <v>0</v>
      </c>
      <c r="AX9" s="167">
        <v>0</v>
      </c>
      <c r="AY9" s="167">
        <v>0</v>
      </c>
      <c r="AZ9" s="167">
        <v>0</v>
      </c>
      <c r="BA9" s="167">
        <v>0</v>
      </c>
      <c r="BB9" s="167">
        <v>0</v>
      </c>
      <c r="BC9" s="167">
        <v>0</v>
      </c>
      <c r="BD9" s="167">
        <v>0</v>
      </c>
      <c r="BE9" s="167">
        <v>0</v>
      </c>
      <c r="BF9" s="167">
        <v>0</v>
      </c>
      <c r="BG9" s="167">
        <v>0</v>
      </c>
      <c r="BH9" s="167">
        <v>0</v>
      </c>
      <c r="BI9" s="167">
        <v>0</v>
      </c>
      <c r="BJ9" s="167">
        <v>0</v>
      </c>
      <c r="BK9" s="167">
        <v>0</v>
      </c>
      <c r="BL9" s="167">
        <v>0</v>
      </c>
      <c r="BM9" s="167">
        <v>1.0009999999999999</v>
      </c>
      <c r="BN9" s="167">
        <v>0</v>
      </c>
      <c r="BO9" s="167">
        <v>0</v>
      </c>
      <c r="BP9" s="166">
        <v>1173.9480000000001</v>
      </c>
      <c r="BQ9" s="166">
        <v>138.96299999999999</v>
      </c>
      <c r="BR9" s="167">
        <v>0</v>
      </c>
      <c r="BS9" s="167">
        <v>0</v>
      </c>
      <c r="BT9" s="167">
        <v>138.96299999999999</v>
      </c>
      <c r="BU9" s="167">
        <v>0</v>
      </c>
      <c r="BV9" s="167">
        <v>0</v>
      </c>
      <c r="BW9" s="167">
        <v>-253</v>
      </c>
      <c r="BX9" s="167">
        <v>-253</v>
      </c>
      <c r="BY9" s="167">
        <v>-253</v>
      </c>
      <c r="BZ9" s="167">
        <v>17.860787234042551</v>
      </c>
      <c r="CA9" s="167">
        <v>13.23021276595745</v>
      </c>
      <c r="CB9" s="167">
        <v>31.091000000000001</v>
      </c>
      <c r="CC9" s="167">
        <v>-82.945999999999998</v>
      </c>
      <c r="CD9" s="166">
        <v>1091.002</v>
      </c>
      <c r="CE9" s="158"/>
    </row>
    <row r="10" spans="1:83" ht="18" x14ac:dyDescent="0.25">
      <c r="A10" s="158" t="s">
        <v>169</v>
      </c>
      <c r="B10" s="277"/>
      <c r="C10" s="153" t="s">
        <v>311</v>
      </c>
      <c r="D10" s="166">
        <v>0</v>
      </c>
      <c r="E10" s="167">
        <v>0</v>
      </c>
      <c r="F10" s="167">
        <v>1</v>
      </c>
      <c r="G10" s="167">
        <v>0</v>
      </c>
      <c r="H10" s="167">
        <v>923.36599999999999</v>
      </c>
      <c r="I10" s="167">
        <v>0</v>
      </c>
      <c r="J10" s="167">
        <v>0</v>
      </c>
      <c r="K10" s="167">
        <v>0</v>
      </c>
      <c r="L10" s="167">
        <v>0</v>
      </c>
      <c r="M10" s="167">
        <v>0</v>
      </c>
      <c r="N10" s="167">
        <v>0</v>
      </c>
      <c r="O10" s="167">
        <v>0</v>
      </c>
      <c r="P10" s="167">
        <v>0</v>
      </c>
      <c r="Q10" s="167">
        <v>0</v>
      </c>
      <c r="R10" s="167">
        <v>0</v>
      </c>
      <c r="S10" s="167">
        <v>0</v>
      </c>
      <c r="T10" s="167">
        <v>0</v>
      </c>
      <c r="U10" s="167">
        <v>0</v>
      </c>
      <c r="V10" s="167">
        <v>0</v>
      </c>
      <c r="W10" s="167">
        <v>0</v>
      </c>
      <c r="X10" s="167">
        <v>0</v>
      </c>
      <c r="Y10" s="167">
        <v>0</v>
      </c>
      <c r="Z10" s="167">
        <v>0</v>
      </c>
      <c r="AA10" s="167">
        <v>0</v>
      </c>
      <c r="AB10" s="167">
        <v>0</v>
      </c>
      <c r="AC10" s="167">
        <v>0</v>
      </c>
      <c r="AD10" s="167">
        <v>0</v>
      </c>
      <c r="AE10" s="167">
        <v>0</v>
      </c>
      <c r="AF10" s="167">
        <v>0</v>
      </c>
      <c r="AG10" s="167">
        <v>0</v>
      </c>
      <c r="AH10" s="167">
        <v>0</v>
      </c>
      <c r="AI10" s="167">
        <v>0</v>
      </c>
      <c r="AJ10" s="167">
        <v>0</v>
      </c>
      <c r="AK10" s="167">
        <v>0</v>
      </c>
      <c r="AL10" s="167">
        <v>0</v>
      </c>
      <c r="AM10" s="167">
        <v>185.33099999999999</v>
      </c>
      <c r="AN10" s="167">
        <v>0</v>
      </c>
      <c r="AO10" s="167">
        <v>0</v>
      </c>
      <c r="AP10" s="167">
        <v>0</v>
      </c>
      <c r="AQ10" s="167">
        <v>0</v>
      </c>
      <c r="AR10" s="167">
        <v>0</v>
      </c>
      <c r="AS10" s="167">
        <v>0</v>
      </c>
      <c r="AT10" s="167">
        <v>0</v>
      </c>
      <c r="AU10" s="167">
        <v>0</v>
      </c>
      <c r="AV10" s="167">
        <v>0</v>
      </c>
      <c r="AW10" s="167">
        <v>0</v>
      </c>
      <c r="AX10" s="167">
        <v>0</v>
      </c>
      <c r="AY10" s="167">
        <v>0</v>
      </c>
      <c r="AZ10" s="167">
        <v>0</v>
      </c>
      <c r="BA10" s="167">
        <v>0</v>
      </c>
      <c r="BB10" s="167">
        <v>0</v>
      </c>
      <c r="BC10" s="167">
        <v>0</v>
      </c>
      <c r="BD10" s="167">
        <v>0</v>
      </c>
      <c r="BE10" s="167">
        <v>0</v>
      </c>
      <c r="BF10" s="167">
        <v>0</v>
      </c>
      <c r="BG10" s="167">
        <v>0</v>
      </c>
      <c r="BH10" s="167">
        <v>0</v>
      </c>
      <c r="BI10" s="167">
        <v>0</v>
      </c>
      <c r="BJ10" s="167">
        <v>0</v>
      </c>
      <c r="BK10" s="167">
        <v>0</v>
      </c>
      <c r="BL10" s="167">
        <v>0</v>
      </c>
      <c r="BM10" s="167">
        <v>0</v>
      </c>
      <c r="BN10" s="167">
        <v>0</v>
      </c>
      <c r="BO10" s="167">
        <v>0</v>
      </c>
      <c r="BP10" s="166">
        <v>1109.6969999999999</v>
      </c>
      <c r="BQ10" s="166">
        <v>0</v>
      </c>
      <c r="BR10" s="167">
        <v>0</v>
      </c>
      <c r="BS10" s="167">
        <v>0</v>
      </c>
      <c r="BT10" s="167">
        <v>0</v>
      </c>
      <c r="BU10" s="167">
        <v>0</v>
      </c>
      <c r="BV10" s="167">
        <v>0</v>
      </c>
      <c r="BW10" s="167">
        <v>-38</v>
      </c>
      <c r="BX10" s="167">
        <v>-38</v>
      </c>
      <c r="BY10" s="167">
        <v>-38</v>
      </c>
      <c r="BZ10" s="167">
        <v>383.4976512605042</v>
      </c>
      <c r="CA10" s="167">
        <v>243.80434873949579</v>
      </c>
      <c r="CB10" s="167">
        <v>627.30199999999991</v>
      </c>
      <c r="CC10" s="167">
        <v>589.30199999999991</v>
      </c>
      <c r="CD10" s="166">
        <v>1698.999</v>
      </c>
      <c r="CE10" s="158"/>
    </row>
    <row r="11" spans="1:83" ht="18" x14ac:dyDescent="0.25">
      <c r="A11" s="158" t="s">
        <v>170</v>
      </c>
      <c r="B11" s="278" t="s">
        <v>312</v>
      </c>
      <c r="C11" s="153" t="s">
        <v>234</v>
      </c>
      <c r="D11" s="166">
        <v>0</v>
      </c>
      <c r="E11" s="167">
        <v>0</v>
      </c>
      <c r="F11" s="167">
        <v>0</v>
      </c>
      <c r="G11" s="167">
        <v>4371.9420000000009</v>
      </c>
      <c r="H11" s="167">
        <v>1.998</v>
      </c>
      <c r="I11" s="167">
        <v>0</v>
      </c>
      <c r="J11" s="167">
        <v>0</v>
      </c>
      <c r="K11" s="167">
        <v>0</v>
      </c>
      <c r="L11" s="167">
        <v>0</v>
      </c>
      <c r="M11" s="167">
        <v>2497.1640000000002</v>
      </c>
      <c r="N11" s="167">
        <v>91.616665777144803</v>
      </c>
      <c r="O11" s="167">
        <v>0</v>
      </c>
      <c r="P11" s="167">
        <v>0</v>
      </c>
      <c r="Q11" s="167">
        <v>444.44200000000001</v>
      </c>
      <c r="R11" s="167">
        <v>176.01099999999991</v>
      </c>
      <c r="S11" s="167">
        <v>262.13200000000001</v>
      </c>
      <c r="T11" s="167">
        <v>0</v>
      </c>
      <c r="U11" s="167">
        <v>0</v>
      </c>
      <c r="V11" s="167">
        <v>0</v>
      </c>
      <c r="W11" s="167">
        <v>0</v>
      </c>
      <c r="X11" s="167">
        <v>0</v>
      </c>
      <c r="Y11" s="167">
        <v>28.463000000000001</v>
      </c>
      <c r="Z11" s="167">
        <v>0</v>
      </c>
      <c r="AA11" s="167">
        <v>4409.0710000000008</v>
      </c>
      <c r="AB11" s="167">
        <v>0</v>
      </c>
      <c r="AC11" s="167">
        <v>0</v>
      </c>
      <c r="AD11" s="167">
        <v>1720.9143342228149</v>
      </c>
      <c r="AE11" s="167">
        <v>0</v>
      </c>
      <c r="AF11" s="167">
        <v>3.0000000000000001E-3</v>
      </c>
      <c r="AG11" s="167">
        <v>0</v>
      </c>
      <c r="AH11" s="167">
        <v>0</v>
      </c>
      <c r="AI11" s="167">
        <v>0</v>
      </c>
      <c r="AJ11" s="167">
        <v>0</v>
      </c>
      <c r="AK11" s="167">
        <v>1.4E-2</v>
      </c>
      <c r="AL11" s="167">
        <v>0</v>
      </c>
      <c r="AM11" s="167">
        <v>0</v>
      </c>
      <c r="AN11" s="167">
        <v>0</v>
      </c>
      <c r="AO11" s="167">
        <v>0</v>
      </c>
      <c r="AP11" s="167">
        <v>0</v>
      </c>
      <c r="AQ11" s="167">
        <v>0</v>
      </c>
      <c r="AR11" s="167">
        <v>0</v>
      </c>
      <c r="AS11" s="167">
        <v>0</v>
      </c>
      <c r="AT11" s="167">
        <v>4.9939999999999998</v>
      </c>
      <c r="AU11" s="167">
        <v>174.81200000000001</v>
      </c>
      <c r="AV11" s="167">
        <v>0</v>
      </c>
      <c r="AW11" s="167">
        <v>0</v>
      </c>
      <c r="AX11" s="167">
        <v>0</v>
      </c>
      <c r="AY11" s="167">
        <v>0</v>
      </c>
      <c r="AZ11" s="167">
        <v>0</v>
      </c>
      <c r="BA11" s="167">
        <v>0</v>
      </c>
      <c r="BB11" s="167">
        <v>0</v>
      </c>
      <c r="BC11" s="167">
        <v>0</v>
      </c>
      <c r="BD11" s="167">
        <v>0</v>
      </c>
      <c r="BE11" s="167">
        <v>146.90299999999999</v>
      </c>
      <c r="BF11" s="167">
        <v>2.996</v>
      </c>
      <c r="BG11" s="167">
        <v>17.997</v>
      </c>
      <c r="BH11" s="167">
        <v>13.000999999999999</v>
      </c>
      <c r="BI11" s="167">
        <v>0</v>
      </c>
      <c r="BJ11" s="167">
        <v>0.999</v>
      </c>
      <c r="BK11" s="167">
        <v>4.9989999999999997</v>
      </c>
      <c r="BL11" s="167">
        <v>20.965</v>
      </c>
      <c r="BM11" s="167">
        <v>0.999</v>
      </c>
      <c r="BN11" s="167">
        <v>0</v>
      </c>
      <c r="BO11" s="167">
        <v>0</v>
      </c>
      <c r="BP11" s="166">
        <v>14432.835999999999</v>
      </c>
      <c r="BQ11" s="166">
        <v>233.89099999999999</v>
      </c>
      <c r="BR11" s="167">
        <v>0</v>
      </c>
      <c r="BS11" s="167">
        <v>0</v>
      </c>
      <c r="BT11" s="167">
        <v>233.89099999999999</v>
      </c>
      <c r="BU11" s="167">
        <v>0</v>
      </c>
      <c r="BV11" s="167">
        <v>-7.0000000000000001E-3</v>
      </c>
      <c r="BW11" s="167">
        <v>-3362.9870000000001</v>
      </c>
      <c r="BX11" s="167">
        <v>-3362.9940000000001</v>
      </c>
      <c r="BY11" s="167">
        <v>-3362.9940000000001</v>
      </c>
      <c r="BZ11" s="167">
        <v>9563.2602883895124</v>
      </c>
      <c r="CA11" s="167">
        <v>4567.0007116104871</v>
      </c>
      <c r="CB11" s="167">
        <v>14130.261</v>
      </c>
      <c r="CC11" s="167">
        <v>11001.157999999999</v>
      </c>
      <c r="CD11" s="166">
        <v>25433.993999999999</v>
      </c>
      <c r="CE11" s="158"/>
    </row>
    <row r="12" spans="1:83" ht="18" x14ac:dyDescent="0.25">
      <c r="A12" s="158" t="s">
        <v>171</v>
      </c>
      <c r="B12" s="277"/>
      <c r="C12" s="153" t="s">
        <v>313</v>
      </c>
      <c r="D12" s="166">
        <v>1102.933</v>
      </c>
      <c r="E12" s="167">
        <v>0.998</v>
      </c>
      <c r="F12" s="167">
        <v>269.85199999999998</v>
      </c>
      <c r="G12" s="167">
        <v>35.956000000000003</v>
      </c>
      <c r="H12" s="167">
        <v>16315.91531361938</v>
      </c>
      <c r="I12" s="167">
        <v>9.9779999999999998</v>
      </c>
      <c r="J12" s="167">
        <v>11.832000000000001</v>
      </c>
      <c r="K12" s="167">
        <v>22.988857102029151</v>
      </c>
      <c r="L12" s="167">
        <v>9.9870000000000019</v>
      </c>
      <c r="M12" s="167">
        <v>12.983000000000001</v>
      </c>
      <c r="N12" s="167">
        <v>32.819000000000003</v>
      </c>
      <c r="O12" s="167">
        <v>17.99999974993748</v>
      </c>
      <c r="P12" s="167">
        <v>33.970999999999997</v>
      </c>
      <c r="Q12" s="167">
        <v>13.98</v>
      </c>
      <c r="R12" s="167">
        <v>16.981999999999999</v>
      </c>
      <c r="S12" s="167">
        <v>10.771000000000001</v>
      </c>
      <c r="T12" s="167">
        <v>198.96700000000001</v>
      </c>
      <c r="U12" s="167">
        <v>135.977</v>
      </c>
      <c r="V12" s="167">
        <v>361.721</v>
      </c>
      <c r="W12" s="167">
        <v>106.97499999999999</v>
      </c>
      <c r="X12" s="167">
        <v>21.012</v>
      </c>
      <c r="Y12" s="167">
        <v>23.972999999999999</v>
      </c>
      <c r="Z12" s="167">
        <v>0.998</v>
      </c>
      <c r="AA12" s="167">
        <v>54.976999999999997</v>
      </c>
      <c r="AB12" s="167">
        <v>13.994</v>
      </c>
      <c r="AC12" s="167">
        <v>15</v>
      </c>
      <c r="AD12" s="167">
        <v>30.978000000000002</v>
      </c>
      <c r="AE12" s="167">
        <v>429.97500000000002</v>
      </c>
      <c r="AF12" s="167">
        <v>505.99700000000001</v>
      </c>
      <c r="AG12" s="167">
        <v>498.19299999999993</v>
      </c>
      <c r="AH12" s="167">
        <v>917.83199999999999</v>
      </c>
      <c r="AI12" s="167">
        <v>58.978000000000002</v>
      </c>
      <c r="AJ12" s="167">
        <v>24</v>
      </c>
      <c r="AK12" s="167">
        <v>774.89800000000002</v>
      </c>
      <c r="AL12" s="167">
        <v>64.981999999999999</v>
      </c>
      <c r="AM12" s="167">
        <v>13405.119000000001</v>
      </c>
      <c r="AN12" s="167">
        <v>203.98699999999999</v>
      </c>
      <c r="AO12" s="167">
        <v>352.97</v>
      </c>
      <c r="AP12" s="167">
        <v>37.975000000000001</v>
      </c>
      <c r="AQ12" s="167">
        <v>192.95099999999999</v>
      </c>
      <c r="AR12" s="167">
        <v>121.01900000000001</v>
      </c>
      <c r="AS12" s="167">
        <v>95.993000000000009</v>
      </c>
      <c r="AT12" s="167">
        <v>62.985999999999997</v>
      </c>
      <c r="AU12" s="167">
        <v>296.21600000000001</v>
      </c>
      <c r="AV12" s="167">
        <v>0</v>
      </c>
      <c r="AW12" s="167">
        <v>4.9939999999999998</v>
      </c>
      <c r="AX12" s="167">
        <v>7.9880000000000004</v>
      </c>
      <c r="AY12" s="167">
        <v>0</v>
      </c>
      <c r="AZ12" s="167">
        <v>23.988</v>
      </c>
      <c r="BA12" s="167">
        <v>43.970999999999997</v>
      </c>
      <c r="BB12" s="167">
        <v>0</v>
      </c>
      <c r="BC12" s="167">
        <v>38.979999999999997</v>
      </c>
      <c r="BD12" s="167">
        <v>41.978000000000002</v>
      </c>
      <c r="BE12" s="167">
        <v>262.23599999999999</v>
      </c>
      <c r="BF12" s="167">
        <v>95.080000000000013</v>
      </c>
      <c r="BG12" s="167">
        <v>1272.9780000000001</v>
      </c>
      <c r="BH12" s="167">
        <v>651.98299999999995</v>
      </c>
      <c r="BI12" s="167">
        <v>1070.992</v>
      </c>
      <c r="BJ12" s="167">
        <v>144.94399999999999</v>
      </c>
      <c r="BK12" s="167">
        <v>401.99299999999999</v>
      </c>
      <c r="BL12" s="167">
        <v>125.053</v>
      </c>
      <c r="BM12" s="167">
        <v>78.980999999999995</v>
      </c>
      <c r="BN12" s="167">
        <v>50.978999999999999</v>
      </c>
      <c r="BO12" s="167">
        <v>0</v>
      </c>
      <c r="BP12" s="166">
        <v>41285.747170471332</v>
      </c>
      <c r="BQ12" s="166">
        <v>30859.25182952865</v>
      </c>
      <c r="BR12" s="167">
        <v>0</v>
      </c>
      <c r="BS12" s="167">
        <v>0</v>
      </c>
      <c r="BT12" s="167">
        <v>30859.25182952865</v>
      </c>
      <c r="BU12" s="167">
        <v>0</v>
      </c>
      <c r="BV12" s="167">
        <v>0</v>
      </c>
      <c r="BW12" s="167">
        <v>394.99599999999998</v>
      </c>
      <c r="BX12" s="167">
        <v>394.99599999999998</v>
      </c>
      <c r="BY12" s="167">
        <v>394.99599999999998</v>
      </c>
      <c r="BZ12" s="167">
        <v>6868.3633651402533</v>
      </c>
      <c r="CA12" s="167">
        <v>5475.6316348597456</v>
      </c>
      <c r="CB12" s="167">
        <v>12343.995000000001</v>
      </c>
      <c r="CC12" s="167">
        <v>43598.242829528652</v>
      </c>
      <c r="CD12" s="166">
        <v>44883.99</v>
      </c>
      <c r="CE12" s="158"/>
    </row>
    <row r="13" spans="1:83" ht="18" x14ac:dyDescent="0.25">
      <c r="A13" s="158" t="s">
        <v>172</v>
      </c>
      <c r="B13" s="277"/>
      <c r="C13" s="153" t="s">
        <v>314</v>
      </c>
      <c r="D13" s="166">
        <v>0</v>
      </c>
      <c r="E13" s="167">
        <v>0</v>
      </c>
      <c r="F13" s="167">
        <v>1E-3</v>
      </c>
      <c r="G13" s="167">
        <v>0</v>
      </c>
      <c r="H13" s="167">
        <v>2.2069999999999999</v>
      </c>
      <c r="I13" s="167">
        <v>351.62198193735497</v>
      </c>
      <c r="J13" s="167">
        <v>0</v>
      </c>
      <c r="K13" s="167">
        <v>1.4999999999999999E-2</v>
      </c>
      <c r="L13" s="167">
        <v>4.0000000000000001E-3</v>
      </c>
      <c r="M13" s="167">
        <v>0</v>
      </c>
      <c r="N13" s="167">
        <v>3.0000000000000001E-3</v>
      </c>
      <c r="O13" s="167">
        <v>0</v>
      </c>
      <c r="P13" s="167">
        <v>2.036353993029219E-2</v>
      </c>
      <c r="Q13" s="167">
        <v>4.0000000000000001E-3</v>
      </c>
      <c r="R13" s="167">
        <v>0</v>
      </c>
      <c r="S13" s="167">
        <v>2E-3</v>
      </c>
      <c r="T13" s="167">
        <v>0</v>
      </c>
      <c r="U13" s="167">
        <v>0</v>
      </c>
      <c r="V13" s="167">
        <v>5.0000000000000001E-3</v>
      </c>
      <c r="W13" s="167">
        <v>161.089</v>
      </c>
      <c r="X13" s="167">
        <v>3.992</v>
      </c>
      <c r="Y13" s="167">
        <v>62.284999999999997</v>
      </c>
      <c r="Z13" s="167">
        <v>1</v>
      </c>
      <c r="AA13" s="167">
        <v>0</v>
      </c>
      <c r="AB13" s="167">
        <v>0</v>
      </c>
      <c r="AC13" s="167">
        <v>4.9550000000000001</v>
      </c>
      <c r="AD13" s="167">
        <v>296.91500000000002</v>
      </c>
      <c r="AE13" s="167">
        <v>10.96324838534939</v>
      </c>
      <c r="AF13" s="167">
        <v>217.09399999999999</v>
      </c>
      <c r="AG13" s="167">
        <v>0.126</v>
      </c>
      <c r="AH13" s="167">
        <v>0.998</v>
      </c>
      <c r="AI13" s="167">
        <v>0</v>
      </c>
      <c r="AJ13" s="167">
        <v>2.9569999999999999</v>
      </c>
      <c r="AK13" s="167">
        <v>0</v>
      </c>
      <c r="AL13" s="167">
        <v>1.9550000000000001</v>
      </c>
      <c r="AM13" s="167">
        <v>7.0259999999999998</v>
      </c>
      <c r="AN13" s="167">
        <v>0</v>
      </c>
      <c r="AO13" s="167">
        <v>0</v>
      </c>
      <c r="AP13" s="167">
        <v>0</v>
      </c>
      <c r="AQ13" s="167">
        <v>0</v>
      </c>
      <c r="AR13" s="167">
        <v>7</v>
      </c>
      <c r="AS13" s="167">
        <v>18.943000000000001</v>
      </c>
      <c r="AT13" s="167">
        <v>11.946999999999999</v>
      </c>
      <c r="AU13" s="167">
        <v>65.887</v>
      </c>
      <c r="AV13" s="167">
        <v>5.9910000000000014</v>
      </c>
      <c r="AW13" s="167">
        <v>0</v>
      </c>
      <c r="AX13" s="167">
        <v>0</v>
      </c>
      <c r="AY13" s="167">
        <v>0</v>
      </c>
      <c r="AZ13" s="167">
        <v>0</v>
      </c>
      <c r="BA13" s="167">
        <v>116.95</v>
      </c>
      <c r="BB13" s="167">
        <v>0</v>
      </c>
      <c r="BC13" s="167">
        <v>0</v>
      </c>
      <c r="BD13" s="167">
        <v>0</v>
      </c>
      <c r="BE13" s="167">
        <v>0</v>
      </c>
      <c r="BF13" s="167">
        <v>269.03500000000003</v>
      </c>
      <c r="BG13" s="167">
        <v>44.947999999999993</v>
      </c>
      <c r="BH13" s="167">
        <v>180.91900000000001</v>
      </c>
      <c r="BI13" s="167">
        <v>21.914999999999999</v>
      </c>
      <c r="BJ13" s="167">
        <v>5.9429999999999996</v>
      </c>
      <c r="BK13" s="167">
        <v>8.9930000000000003</v>
      </c>
      <c r="BL13" s="167">
        <v>4.915</v>
      </c>
      <c r="BM13" s="167">
        <v>1.99</v>
      </c>
      <c r="BN13" s="167">
        <v>22.923999999999999</v>
      </c>
      <c r="BO13" s="167">
        <v>0</v>
      </c>
      <c r="BP13" s="166">
        <v>1913.538593862635</v>
      </c>
      <c r="BQ13" s="166">
        <v>3794.0962898828998</v>
      </c>
      <c r="BR13" s="167">
        <v>0</v>
      </c>
      <c r="BS13" s="167">
        <v>0</v>
      </c>
      <c r="BT13" s="167">
        <v>3794.0962898828998</v>
      </c>
      <c r="BU13" s="167">
        <v>677</v>
      </c>
      <c r="BV13" s="167">
        <v>0</v>
      </c>
      <c r="BW13" s="167">
        <v>-49</v>
      </c>
      <c r="BX13" s="167">
        <v>-49</v>
      </c>
      <c r="BY13" s="167">
        <v>628</v>
      </c>
      <c r="BZ13" s="167">
        <v>2643.2081644322589</v>
      </c>
      <c r="CA13" s="167">
        <v>1389.157951822204</v>
      </c>
      <c r="CB13" s="167">
        <v>4032.3661162544622</v>
      </c>
      <c r="CC13" s="167">
        <v>8544.4624061373615</v>
      </c>
      <c r="CD13" s="166">
        <v>10458.001</v>
      </c>
      <c r="CE13" s="158"/>
    </row>
    <row r="14" spans="1:83" ht="18" x14ac:dyDescent="0.25">
      <c r="A14" s="158" t="s">
        <v>173</v>
      </c>
      <c r="B14" s="277"/>
      <c r="C14" s="153" t="s">
        <v>315</v>
      </c>
      <c r="D14" s="166">
        <v>0</v>
      </c>
      <c r="E14" s="167">
        <v>0</v>
      </c>
      <c r="F14" s="167">
        <v>0</v>
      </c>
      <c r="G14" s="167">
        <v>13.959</v>
      </c>
      <c r="H14" s="167">
        <v>0.998</v>
      </c>
      <c r="I14" s="167">
        <v>0</v>
      </c>
      <c r="J14" s="167">
        <v>6.5873702128373415E-2</v>
      </c>
      <c r="K14" s="167">
        <v>318.94600000000003</v>
      </c>
      <c r="L14" s="167">
        <v>0</v>
      </c>
      <c r="M14" s="167">
        <v>0</v>
      </c>
      <c r="N14" s="167">
        <v>5.9860000000000007</v>
      </c>
      <c r="O14" s="167">
        <v>2.9980000000000002</v>
      </c>
      <c r="P14" s="167">
        <v>8.9999999999999993E-3</v>
      </c>
      <c r="Q14" s="167">
        <v>45.423000000000002</v>
      </c>
      <c r="R14" s="167">
        <v>0</v>
      </c>
      <c r="S14" s="167">
        <v>78.400000000000006</v>
      </c>
      <c r="T14" s="167">
        <v>0</v>
      </c>
      <c r="U14" s="167">
        <v>15.989000000000001</v>
      </c>
      <c r="V14" s="167">
        <v>0</v>
      </c>
      <c r="W14" s="167">
        <v>98.82</v>
      </c>
      <c r="X14" s="167">
        <v>51.546999999999997</v>
      </c>
      <c r="Y14" s="167">
        <v>972.25199999999995</v>
      </c>
      <c r="Z14" s="167">
        <v>15.977</v>
      </c>
      <c r="AA14" s="167">
        <v>0</v>
      </c>
      <c r="AB14" s="167">
        <v>0</v>
      </c>
      <c r="AC14" s="167">
        <v>3.9990000000000001</v>
      </c>
      <c r="AD14" s="167">
        <v>4040.6801262978711</v>
      </c>
      <c r="AE14" s="167">
        <v>0</v>
      </c>
      <c r="AF14" s="167">
        <v>2.8000000000000001E-2</v>
      </c>
      <c r="AG14" s="167">
        <v>8.9999999999999993E-3</v>
      </c>
      <c r="AH14" s="167">
        <v>0</v>
      </c>
      <c r="AI14" s="167">
        <v>0</v>
      </c>
      <c r="AJ14" s="167">
        <v>0</v>
      </c>
      <c r="AK14" s="167">
        <v>0</v>
      </c>
      <c r="AL14" s="167">
        <v>0</v>
      </c>
      <c r="AM14" s="167">
        <v>0</v>
      </c>
      <c r="AN14" s="167">
        <v>0</v>
      </c>
      <c r="AO14" s="167">
        <v>0</v>
      </c>
      <c r="AP14" s="167">
        <v>0</v>
      </c>
      <c r="AQ14" s="167">
        <v>0</v>
      </c>
      <c r="AR14" s="167">
        <v>3.6999999999999998E-2</v>
      </c>
      <c r="AS14" s="167">
        <v>2.992</v>
      </c>
      <c r="AT14" s="167">
        <v>12</v>
      </c>
      <c r="AU14" s="167">
        <v>35.972000000000001</v>
      </c>
      <c r="AV14" s="167">
        <v>24.998999999999999</v>
      </c>
      <c r="AW14" s="167">
        <v>0</v>
      </c>
      <c r="AX14" s="167">
        <v>0</v>
      </c>
      <c r="AY14" s="167">
        <v>0</v>
      </c>
      <c r="AZ14" s="167">
        <v>0</v>
      </c>
      <c r="BA14" s="167">
        <v>0</v>
      </c>
      <c r="BB14" s="167">
        <v>0</v>
      </c>
      <c r="BC14" s="167">
        <v>0</v>
      </c>
      <c r="BD14" s="167">
        <v>0</v>
      </c>
      <c r="BE14" s="167">
        <v>1.0999999999999999E-2</v>
      </c>
      <c r="BF14" s="167">
        <v>7.0289999999999999</v>
      </c>
      <c r="BG14" s="167">
        <v>73.998999999999995</v>
      </c>
      <c r="BH14" s="167">
        <v>0</v>
      </c>
      <c r="BI14" s="167">
        <v>0</v>
      </c>
      <c r="BJ14" s="167">
        <v>17.998000000000001</v>
      </c>
      <c r="BK14" s="167">
        <v>0</v>
      </c>
      <c r="BL14" s="167">
        <v>2.996</v>
      </c>
      <c r="BM14" s="167">
        <v>13.996</v>
      </c>
      <c r="BN14" s="167">
        <v>67.992999999999995</v>
      </c>
      <c r="BO14" s="167">
        <v>0</v>
      </c>
      <c r="BP14" s="166">
        <v>5926.1080000000002</v>
      </c>
      <c r="BQ14" s="166">
        <v>403.80900000000003</v>
      </c>
      <c r="BR14" s="167">
        <v>0</v>
      </c>
      <c r="BS14" s="167">
        <v>0</v>
      </c>
      <c r="BT14" s="167">
        <v>403.80900000000003</v>
      </c>
      <c r="BU14" s="167">
        <v>0</v>
      </c>
      <c r="BV14" s="167">
        <v>0</v>
      </c>
      <c r="BW14" s="167">
        <v>873.995</v>
      </c>
      <c r="BX14" s="167">
        <v>873.995</v>
      </c>
      <c r="BY14" s="167">
        <v>873.995</v>
      </c>
      <c r="BZ14" s="167">
        <v>264.49946987951802</v>
      </c>
      <c r="CA14" s="167">
        <v>89.588530120481906</v>
      </c>
      <c r="CB14" s="167">
        <v>354.08800000000002</v>
      </c>
      <c r="CC14" s="167">
        <v>1631.8920000000001</v>
      </c>
      <c r="CD14" s="166">
        <v>7558</v>
      </c>
      <c r="CE14" s="158"/>
    </row>
    <row r="15" spans="1:83" ht="18" x14ac:dyDescent="0.25">
      <c r="A15" s="158" t="s">
        <v>174</v>
      </c>
      <c r="B15" s="277"/>
      <c r="C15" s="153" t="s">
        <v>316</v>
      </c>
      <c r="D15" s="166">
        <v>110.97</v>
      </c>
      <c r="E15" s="167">
        <v>0.995</v>
      </c>
      <c r="F15" s="167">
        <v>1.9950000000000001</v>
      </c>
      <c r="G15" s="167">
        <v>16.978999999999999</v>
      </c>
      <c r="H15" s="167">
        <v>1172.7835712448191</v>
      </c>
      <c r="I15" s="167">
        <v>11.99665217391304</v>
      </c>
      <c r="J15" s="167">
        <v>13.444000000000001</v>
      </c>
      <c r="K15" s="167">
        <v>147.24100000000001</v>
      </c>
      <c r="L15" s="167">
        <v>249.66499999999999</v>
      </c>
      <c r="M15" s="167">
        <v>2.9940000000000002</v>
      </c>
      <c r="N15" s="167">
        <v>322.79722458747051</v>
      </c>
      <c r="O15" s="167">
        <v>97.813999999999993</v>
      </c>
      <c r="P15" s="167">
        <v>224.91300000000001</v>
      </c>
      <c r="Q15" s="167">
        <v>42.610999999999997</v>
      </c>
      <c r="R15" s="167">
        <v>2.9950000000000001</v>
      </c>
      <c r="S15" s="167">
        <v>52.965000000000003</v>
      </c>
      <c r="T15" s="167">
        <v>58.971999999999987</v>
      </c>
      <c r="U15" s="167">
        <v>42.99</v>
      </c>
      <c r="V15" s="167">
        <v>8.8699999999999992</v>
      </c>
      <c r="W15" s="167">
        <v>48.963999999999999</v>
      </c>
      <c r="X15" s="167">
        <v>15.988</v>
      </c>
      <c r="Y15" s="167">
        <v>50.993729169487828</v>
      </c>
      <c r="Z15" s="167">
        <v>23.99</v>
      </c>
      <c r="AA15" s="167">
        <v>19.994</v>
      </c>
      <c r="AB15" s="167">
        <v>2.996</v>
      </c>
      <c r="AC15" s="167">
        <v>52.985999999999997</v>
      </c>
      <c r="AD15" s="167">
        <v>303.94400000000002</v>
      </c>
      <c r="AE15" s="167">
        <v>32.994999999999997</v>
      </c>
      <c r="AF15" s="167">
        <v>60.634999999999998</v>
      </c>
      <c r="AG15" s="167">
        <v>330.178</v>
      </c>
      <c r="AH15" s="167">
        <v>71.989999999999995</v>
      </c>
      <c r="AI15" s="167">
        <v>4.9950000000000001</v>
      </c>
      <c r="AJ15" s="167">
        <v>5.9980000000000002</v>
      </c>
      <c r="AK15" s="167">
        <v>170.78800000000001</v>
      </c>
      <c r="AL15" s="167">
        <v>77.980999999999995</v>
      </c>
      <c r="AM15" s="167">
        <v>203.96</v>
      </c>
      <c r="AN15" s="167">
        <v>738.05600000000004</v>
      </c>
      <c r="AO15" s="167">
        <v>43.99</v>
      </c>
      <c r="AP15" s="167">
        <v>25.994</v>
      </c>
      <c r="AQ15" s="167">
        <v>132.73699999999999</v>
      </c>
      <c r="AR15" s="167">
        <v>6.8000000000000005E-2</v>
      </c>
      <c r="AS15" s="167">
        <v>172.99799999999999</v>
      </c>
      <c r="AT15" s="167">
        <v>110.995</v>
      </c>
      <c r="AU15" s="167">
        <v>30.99</v>
      </c>
      <c r="AV15" s="167">
        <v>23.997</v>
      </c>
      <c r="AW15" s="167">
        <v>294.54700000000003</v>
      </c>
      <c r="AX15" s="167">
        <v>65.992000000000004</v>
      </c>
      <c r="AY15" s="167">
        <v>147.995</v>
      </c>
      <c r="AZ15" s="167">
        <v>100.986</v>
      </c>
      <c r="BA15" s="167">
        <v>222.95</v>
      </c>
      <c r="BB15" s="167">
        <v>32.978000000000002</v>
      </c>
      <c r="BC15" s="167">
        <v>25.994</v>
      </c>
      <c r="BD15" s="167">
        <v>22.994</v>
      </c>
      <c r="BE15" s="167">
        <v>181.02199999999999</v>
      </c>
      <c r="BF15" s="167">
        <v>579.02700000000004</v>
      </c>
      <c r="BG15" s="167">
        <v>704.99699999999996</v>
      </c>
      <c r="BH15" s="167">
        <v>633.99699999999996</v>
      </c>
      <c r="BI15" s="167">
        <v>201.99600000000001</v>
      </c>
      <c r="BJ15" s="167">
        <v>107.879</v>
      </c>
      <c r="BK15" s="167">
        <v>177.99799999999999</v>
      </c>
      <c r="BL15" s="167">
        <v>32.960999999999999</v>
      </c>
      <c r="BM15" s="167">
        <v>3.9950000000000001</v>
      </c>
      <c r="BN15" s="167">
        <v>147.34200000000001</v>
      </c>
      <c r="BO15" s="167">
        <v>0</v>
      </c>
      <c r="BP15" s="166">
        <v>9029.2811771756878</v>
      </c>
      <c r="BQ15" s="166">
        <v>546.77700000000004</v>
      </c>
      <c r="BR15" s="167">
        <v>0</v>
      </c>
      <c r="BS15" s="167">
        <v>0</v>
      </c>
      <c r="BT15" s="167">
        <v>546.77700000000004</v>
      </c>
      <c r="BU15" s="167">
        <v>0</v>
      </c>
      <c r="BV15" s="167">
        <v>0</v>
      </c>
      <c r="BW15" s="167">
        <v>165</v>
      </c>
      <c r="BX15" s="167">
        <v>165</v>
      </c>
      <c r="BY15" s="167">
        <v>165</v>
      </c>
      <c r="BZ15" s="167">
        <v>1166.136641036881</v>
      </c>
      <c r="CA15" s="167">
        <v>560.80318178742607</v>
      </c>
      <c r="CB15" s="167">
        <v>1726.9398228243069</v>
      </c>
      <c r="CC15" s="167">
        <v>2438.7168228243072</v>
      </c>
      <c r="CD15" s="166">
        <v>11467.998</v>
      </c>
      <c r="CE15" s="158"/>
    </row>
    <row r="16" spans="1:83" ht="18" x14ac:dyDescent="0.25">
      <c r="A16" s="158" t="s">
        <v>175</v>
      </c>
      <c r="B16" s="277"/>
      <c r="C16" s="153" t="s">
        <v>317</v>
      </c>
      <c r="D16" s="166">
        <v>0</v>
      </c>
      <c r="E16" s="167">
        <v>0</v>
      </c>
      <c r="F16" s="167">
        <v>0</v>
      </c>
      <c r="G16" s="167">
        <v>0</v>
      </c>
      <c r="H16" s="167">
        <v>0</v>
      </c>
      <c r="I16" s="167">
        <v>0.997</v>
      </c>
      <c r="J16" s="167">
        <v>0</v>
      </c>
      <c r="K16" s="167">
        <v>1.9990000000000001</v>
      </c>
      <c r="L16" s="167">
        <v>731.02599999999995</v>
      </c>
      <c r="M16" s="167">
        <v>0</v>
      </c>
      <c r="N16" s="167">
        <v>0</v>
      </c>
      <c r="O16" s="167">
        <v>0</v>
      </c>
      <c r="P16" s="167">
        <v>0.999</v>
      </c>
      <c r="Q16" s="167">
        <v>0</v>
      </c>
      <c r="R16" s="167">
        <v>0</v>
      </c>
      <c r="S16" s="167">
        <v>0</v>
      </c>
      <c r="T16" s="167">
        <v>0</v>
      </c>
      <c r="U16" s="167">
        <v>0</v>
      </c>
      <c r="V16" s="167">
        <v>0</v>
      </c>
      <c r="W16" s="167">
        <v>0</v>
      </c>
      <c r="X16" s="167">
        <v>0</v>
      </c>
      <c r="Y16" s="167">
        <v>0</v>
      </c>
      <c r="Z16" s="167">
        <v>0</v>
      </c>
      <c r="AA16" s="167">
        <v>0</v>
      </c>
      <c r="AB16" s="167">
        <v>0</v>
      </c>
      <c r="AC16" s="167">
        <v>26</v>
      </c>
      <c r="AD16" s="167">
        <v>0</v>
      </c>
      <c r="AE16" s="167">
        <v>38.997999999999998</v>
      </c>
      <c r="AF16" s="167">
        <v>570.99800000000005</v>
      </c>
      <c r="AG16" s="167">
        <v>495.99700000000001</v>
      </c>
      <c r="AH16" s="167">
        <v>0</v>
      </c>
      <c r="AI16" s="167">
        <v>0</v>
      </c>
      <c r="AJ16" s="167">
        <v>0</v>
      </c>
      <c r="AK16" s="167">
        <v>8.9979999999999993</v>
      </c>
      <c r="AL16" s="167">
        <v>7</v>
      </c>
      <c r="AM16" s="167">
        <v>0</v>
      </c>
      <c r="AN16" s="167">
        <v>1050.998</v>
      </c>
      <c r="AO16" s="167">
        <v>9.9989999999999988</v>
      </c>
      <c r="AP16" s="167">
        <v>86.997</v>
      </c>
      <c r="AQ16" s="167">
        <v>0</v>
      </c>
      <c r="AR16" s="167">
        <v>323.99700000000001</v>
      </c>
      <c r="AS16" s="167">
        <v>1248</v>
      </c>
      <c r="AT16" s="167">
        <v>158</v>
      </c>
      <c r="AU16" s="167">
        <v>0</v>
      </c>
      <c r="AV16" s="167">
        <v>24</v>
      </c>
      <c r="AW16" s="167">
        <v>133</v>
      </c>
      <c r="AX16" s="167">
        <v>0</v>
      </c>
      <c r="AY16" s="167">
        <v>0</v>
      </c>
      <c r="AZ16" s="167">
        <v>0</v>
      </c>
      <c r="BA16" s="167">
        <v>0</v>
      </c>
      <c r="BB16" s="167">
        <v>0</v>
      </c>
      <c r="BC16" s="167">
        <v>0</v>
      </c>
      <c r="BD16" s="167">
        <v>88</v>
      </c>
      <c r="BE16" s="167">
        <v>4.9989999999999997</v>
      </c>
      <c r="BF16" s="167">
        <v>704</v>
      </c>
      <c r="BG16" s="167">
        <v>1162.9970000000001</v>
      </c>
      <c r="BH16" s="167">
        <v>444</v>
      </c>
      <c r="BI16" s="167">
        <v>72</v>
      </c>
      <c r="BJ16" s="167">
        <v>85.998000000000005</v>
      </c>
      <c r="BK16" s="167">
        <v>214.99799999999999</v>
      </c>
      <c r="BL16" s="167">
        <v>0</v>
      </c>
      <c r="BM16" s="167">
        <v>0</v>
      </c>
      <c r="BN16" s="167">
        <v>0</v>
      </c>
      <c r="BO16" s="167">
        <v>0</v>
      </c>
      <c r="BP16" s="166">
        <v>8094.994999999999</v>
      </c>
      <c r="BQ16" s="166">
        <v>744</v>
      </c>
      <c r="BR16" s="167">
        <v>0</v>
      </c>
      <c r="BS16" s="167">
        <v>0</v>
      </c>
      <c r="BT16" s="167">
        <v>744</v>
      </c>
      <c r="BU16" s="167">
        <v>0</v>
      </c>
      <c r="BV16" s="167">
        <v>3.0000000000000001E-3</v>
      </c>
      <c r="BW16" s="167">
        <v>-143.99700000000001</v>
      </c>
      <c r="BX16" s="167">
        <v>-143.994</v>
      </c>
      <c r="BY16" s="167">
        <v>-143.994</v>
      </c>
      <c r="BZ16" s="167">
        <v>19</v>
      </c>
      <c r="CA16" s="167">
        <v>10</v>
      </c>
      <c r="CB16" s="167">
        <v>29</v>
      </c>
      <c r="CC16" s="167">
        <v>669.00599999999997</v>
      </c>
      <c r="CD16" s="166">
        <v>8764.0009999999984</v>
      </c>
      <c r="CE16" s="158"/>
    </row>
    <row r="17" spans="1:83" ht="18" x14ac:dyDescent="0.25">
      <c r="A17" s="158" t="s">
        <v>176</v>
      </c>
      <c r="B17" s="277"/>
      <c r="C17" s="153" t="s">
        <v>318</v>
      </c>
      <c r="D17" s="166">
        <v>595.57899999999995</v>
      </c>
      <c r="E17" s="167">
        <v>16.998000000000001</v>
      </c>
      <c r="F17" s="167">
        <v>29.890999999999998</v>
      </c>
      <c r="G17" s="167">
        <v>137.94900000000001</v>
      </c>
      <c r="H17" s="167">
        <v>155.9569989994998</v>
      </c>
      <c r="I17" s="167">
        <v>6.9960000000000004</v>
      </c>
      <c r="J17" s="167">
        <v>22.957999999999998</v>
      </c>
      <c r="K17" s="167">
        <v>20.997</v>
      </c>
      <c r="L17" s="167">
        <v>13.997999999999999</v>
      </c>
      <c r="M17" s="167">
        <v>0.12166551241034949</v>
      </c>
      <c r="N17" s="167">
        <v>255.19900000000001</v>
      </c>
      <c r="O17" s="167">
        <v>1E-3</v>
      </c>
      <c r="P17" s="167">
        <v>8.0085216602990159E-2</v>
      </c>
      <c r="Q17" s="167">
        <v>139.886</v>
      </c>
      <c r="R17" s="167">
        <v>3.0369999999999999</v>
      </c>
      <c r="S17" s="167">
        <v>61.951999999999998</v>
      </c>
      <c r="T17" s="167">
        <v>3.9969999999999999</v>
      </c>
      <c r="U17" s="167">
        <v>9</v>
      </c>
      <c r="V17" s="167">
        <v>20.975999999999999</v>
      </c>
      <c r="W17" s="167">
        <v>3.0009999999999999</v>
      </c>
      <c r="X17" s="167">
        <v>6.9969999999999999</v>
      </c>
      <c r="Y17" s="167">
        <v>21.01</v>
      </c>
      <c r="Z17" s="167">
        <v>147.74199999999999</v>
      </c>
      <c r="AA17" s="167">
        <v>9.9969999999999999</v>
      </c>
      <c r="AB17" s="167">
        <v>19.997</v>
      </c>
      <c r="AC17" s="167">
        <v>99.94</v>
      </c>
      <c r="AD17" s="167">
        <v>1450.71</v>
      </c>
      <c r="AE17" s="167">
        <v>250.30799999999999</v>
      </c>
      <c r="AF17" s="167">
        <v>1728.0409999999999</v>
      </c>
      <c r="AG17" s="167">
        <v>305.79399999999998</v>
      </c>
      <c r="AH17" s="167">
        <v>757.22699999999998</v>
      </c>
      <c r="AI17" s="167">
        <v>386.13900000000001</v>
      </c>
      <c r="AJ17" s="167">
        <v>198.11199999999999</v>
      </c>
      <c r="AK17" s="167">
        <v>586.58299999999997</v>
      </c>
      <c r="AL17" s="167">
        <v>214.30600000000001</v>
      </c>
      <c r="AM17" s="167">
        <v>75.00800000000001</v>
      </c>
      <c r="AN17" s="167">
        <v>6.0010000000000003</v>
      </c>
      <c r="AO17" s="167">
        <v>23.997</v>
      </c>
      <c r="AP17" s="167">
        <v>48.975000000000001</v>
      </c>
      <c r="AQ17" s="167">
        <v>24.995999999999999</v>
      </c>
      <c r="AR17" s="167">
        <v>0.11600000000000001</v>
      </c>
      <c r="AS17" s="167">
        <v>131.75399999999999</v>
      </c>
      <c r="AT17" s="167">
        <v>1E-3</v>
      </c>
      <c r="AU17" s="167">
        <v>109.889</v>
      </c>
      <c r="AV17" s="167">
        <v>5.0010000000000003</v>
      </c>
      <c r="AW17" s="167">
        <v>96.912000000000006</v>
      </c>
      <c r="AX17" s="167">
        <v>104.869</v>
      </c>
      <c r="AY17" s="167">
        <v>14.997999999999999</v>
      </c>
      <c r="AZ17" s="167">
        <v>33.987000000000002</v>
      </c>
      <c r="BA17" s="167">
        <v>63.968000000000004</v>
      </c>
      <c r="BB17" s="167">
        <v>228.364</v>
      </c>
      <c r="BC17" s="167">
        <v>0</v>
      </c>
      <c r="BD17" s="167">
        <v>140.767</v>
      </c>
      <c r="BE17" s="167">
        <v>180.82900000000001</v>
      </c>
      <c r="BF17" s="167">
        <v>159.83500000000001</v>
      </c>
      <c r="BG17" s="167">
        <v>305.55799999999999</v>
      </c>
      <c r="BH17" s="167">
        <v>223.25200000000001</v>
      </c>
      <c r="BI17" s="167">
        <v>220.54400000000001</v>
      </c>
      <c r="BJ17" s="167">
        <v>24</v>
      </c>
      <c r="BK17" s="167">
        <v>34.988</v>
      </c>
      <c r="BL17" s="167">
        <v>41.96</v>
      </c>
      <c r="BM17" s="167">
        <v>7</v>
      </c>
      <c r="BN17" s="167">
        <v>45.973999999999997</v>
      </c>
      <c r="BO17" s="167">
        <v>0</v>
      </c>
      <c r="BP17" s="166">
        <v>10035.149749728511</v>
      </c>
      <c r="BQ17" s="166">
        <v>4544.6592502714902</v>
      </c>
      <c r="BR17" s="167">
        <v>0</v>
      </c>
      <c r="BS17" s="167">
        <v>0</v>
      </c>
      <c r="BT17" s="167">
        <v>4544.6592502714902</v>
      </c>
      <c r="BU17" s="167">
        <v>0</v>
      </c>
      <c r="BV17" s="167">
        <v>-3.0000000000000001E-3</v>
      </c>
      <c r="BW17" s="167">
        <v>-93.13900000000001</v>
      </c>
      <c r="BX17" s="167">
        <v>-93.14200000000001</v>
      </c>
      <c r="BY17" s="167">
        <v>-93.14200000000001</v>
      </c>
      <c r="BZ17" s="167">
        <v>2825.6587753192321</v>
      </c>
      <c r="CA17" s="167">
        <v>2429.6772246807682</v>
      </c>
      <c r="CB17" s="167">
        <v>5255.3360000000002</v>
      </c>
      <c r="CC17" s="167">
        <v>9746.8532502714879</v>
      </c>
      <c r="CD17" s="166">
        <v>19782.003000000001</v>
      </c>
      <c r="CE17" s="158"/>
    </row>
    <row r="18" spans="1:83" ht="18" x14ac:dyDescent="0.25">
      <c r="A18" s="158" t="s">
        <v>177</v>
      </c>
      <c r="B18" s="277"/>
      <c r="C18" s="153" t="s">
        <v>319</v>
      </c>
      <c r="D18" s="166">
        <v>1919.7633859231739</v>
      </c>
      <c r="E18" s="167">
        <v>0.99299999999999999</v>
      </c>
      <c r="F18" s="167">
        <v>0</v>
      </c>
      <c r="G18" s="167">
        <v>74.424000000000007</v>
      </c>
      <c r="H18" s="167">
        <v>94.971000000000004</v>
      </c>
      <c r="I18" s="167">
        <v>205.0487272561974</v>
      </c>
      <c r="J18" s="167">
        <v>211.446</v>
      </c>
      <c r="K18" s="167">
        <v>95.11099999999999</v>
      </c>
      <c r="L18" s="167">
        <v>10.68680565542703</v>
      </c>
      <c r="M18" s="167">
        <v>54.988</v>
      </c>
      <c r="N18" s="167">
        <v>3361.6020815626948</v>
      </c>
      <c r="O18" s="167">
        <v>204.989</v>
      </c>
      <c r="P18" s="167">
        <v>2285.9637519875</v>
      </c>
      <c r="Q18" s="167">
        <v>180.5337142040583</v>
      </c>
      <c r="R18" s="167">
        <v>43.852999999999987</v>
      </c>
      <c r="S18" s="167">
        <v>89.745560964901586</v>
      </c>
      <c r="T18" s="167">
        <v>129.44499999999999</v>
      </c>
      <c r="U18" s="167">
        <v>106.694</v>
      </c>
      <c r="V18" s="167">
        <v>70.549000000000007</v>
      </c>
      <c r="W18" s="167">
        <v>873.875</v>
      </c>
      <c r="X18" s="167">
        <v>221.96100000000001</v>
      </c>
      <c r="Y18" s="167">
        <v>149.49700000000001</v>
      </c>
      <c r="Z18" s="167">
        <v>36.987997999999997</v>
      </c>
      <c r="AA18" s="167">
        <v>350.995</v>
      </c>
      <c r="AB18" s="167">
        <v>120.983</v>
      </c>
      <c r="AC18" s="167">
        <v>56.966000000000001</v>
      </c>
      <c r="AD18" s="167">
        <v>443.04377320055301</v>
      </c>
      <c r="AE18" s="167">
        <v>0</v>
      </c>
      <c r="AF18" s="167">
        <v>81.960999999999999</v>
      </c>
      <c r="AG18" s="167">
        <v>229.99700000000001</v>
      </c>
      <c r="AH18" s="167">
        <v>0</v>
      </c>
      <c r="AI18" s="167">
        <v>0</v>
      </c>
      <c r="AJ18" s="167">
        <v>0</v>
      </c>
      <c r="AK18" s="167">
        <v>0</v>
      </c>
      <c r="AL18" s="167">
        <v>0</v>
      </c>
      <c r="AM18" s="167">
        <v>81.015999999999991</v>
      </c>
      <c r="AN18" s="167">
        <v>230.06200000000001</v>
      </c>
      <c r="AO18" s="167">
        <v>17.981000000000002</v>
      </c>
      <c r="AP18" s="167">
        <v>0</v>
      </c>
      <c r="AQ18" s="167">
        <v>15.991</v>
      </c>
      <c r="AR18" s="167">
        <v>8.0000000000000002E-3</v>
      </c>
      <c r="AS18" s="167">
        <v>30.983000000000001</v>
      </c>
      <c r="AT18" s="167">
        <v>20.992000000000001</v>
      </c>
      <c r="AU18" s="167">
        <v>182.874</v>
      </c>
      <c r="AV18" s="167">
        <v>6.9969999999999999</v>
      </c>
      <c r="AW18" s="167">
        <v>0</v>
      </c>
      <c r="AX18" s="167">
        <v>477.37599999999998</v>
      </c>
      <c r="AY18" s="167">
        <v>124.935</v>
      </c>
      <c r="AZ18" s="167">
        <v>31.692</v>
      </c>
      <c r="BA18" s="167">
        <v>2.9929999999999999</v>
      </c>
      <c r="BB18" s="167">
        <v>0</v>
      </c>
      <c r="BC18" s="167">
        <v>0</v>
      </c>
      <c r="BD18" s="167">
        <v>0</v>
      </c>
      <c r="BE18" s="167">
        <v>295.483</v>
      </c>
      <c r="BF18" s="167">
        <v>144.15600000000001</v>
      </c>
      <c r="BG18" s="167">
        <v>232.988</v>
      </c>
      <c r="BH18" s="167">
        <v>390.33199999999999</v>
      </c>
      <c r="BI18" s="167">
        <v>143.286</v>
      </c>
      <c r="BJ18" s="167">
        <v>20.986000000000001</v>
      </c>
      <c r="BK18" s="167">
        <v>29.992999999999999</v>
      </c>
      <c r="BL18" s="167">
        <v>7.9169999999999998</v>
      </c>
      <c r="BM18" s="167">
        <v>7.9889999999999999</v>
      </c>
      <c r="BN18" s="167">
        <v>171.98500000000001</v>
      </c>
      <c r="BO18" s="167">
        <v>0</v>
      </c>
      <c r="BP18" s="166">
        <v>14816.088798754499</v>
      </c>
      <c r="BQ18" s="166">
        <v>3210.136</v>
      </c>
      <c r="BR18" s="167">
        <v>0</v>
      </c>
      <c r="BS18" s="167">
        <v>0</v>
      </c>
      <c r="BT18" s="167">
        <v>3210.136</v>
      </c>
      <c r="BU18" s="167">
        <v>0</v>
      </c>
      <c r="BV18" s="167">
        <v>0</v>
      </c>
      <c r="BW18" s="167">
        <v>36.952999999999967</v>
      </c>
      <c r="BX18" s="167">
        <v>36.952999999999967</v>
      </c>
      <c r="BY18" s="167">
        <v>36.952999999999967</v>
      </c>
      <c r="BZ18" s="167">
        <v>7902.8832565880202</v>
      </c>
      <c r="CA18" s="167">
        <v>5526.9269446574772</v>
      </c>
      <c r="CB18" s="167">
        <v>13429.8102012455</v>
      </c>
      <c r="CC18" s="167">
        <v>16676.899201245491</v>
      </c>
      <c r="CD18" s="166">
        <v>31492.988000000001</v>
      </c>
      <c r="CE18" s="158"/>
    </row>
    <row r="19" spans="1:83" ht="18" x14ac:dyDescent="0.25">
      <c r="A19" s="158" t="s">
        <v>178</v>
      </c>
      <c r="B19" s="277"/>
      <c r="C19" s="153" t="s">
        <v>320</v>
      </c>
      <c r="D19" s="166">
        <v>56.994999999999997</v>
      </c>
      <c r="E19" s="167">
        <v>0</v>
      </c>
      <c r="F19" s="167">
        <v>0</v>
      </c>
      <c r="G19" s="167">
        <v>0</v>
      </c>
      <c r="H19" s="167">
        <v>55.939</v>
      </c>
      <c r="I19" s="167">
        <v>0</v>
      </c>
      <c r="J19" s="167">
        <v>0</v>
      </c>
      <c r="K19" s="167">
        <v>0</v>
      </c>
      <c r="L19" s="167">
        <v>0</v>
      </c>
      <c r="M19" s="167">
        <v>0</v>
      </c>
      <c r="N19" s="167">
        <v>2.028</v>
      </c>
      <c r="O19" s="167">
        <v>199.20427636624831</v>
      </c>
      <c r="P19" s="167">
        <v>0</v>
      </c>
      <c r="Q19" s="167">
        <v>0</v>
      </c>
      <c r="R19" s="167">
        <v>0</v>
      </c>
      <c r="S19" s="167">
        <v>0</v>
      </c>
      <c r="T19" s="167">
        <v>0</v>
      </c>
      <c r="U19" s="167">
        <v>0</v>
      </c>
      <c r="V19" s="167">
        <v>73.953999999999994</v>
      </c>
      <c r="W19" s="167">
        <v>0</v>
      </c>
      <c r="X19" s="167">
        <v>0</v>
      </c>
      <c r="Y19" s="167">
        <v>14.031000000000001</v>
      </c>
      <c r="Z19" s="167">
        <v>0</v>
      </c>
      <c r="AA19" s="167">
        <v>40.994999999999997</v>
      </c>
      <c r="AB19" s="167">
        <v>0</v>
      </c>
      <c r="AC19" s="167">
        <v>0</v>
      </c>
      <c r="AD19" s="167">
        <v>0</v>
      </c>
      <c r="AE19" s="167">
        <v>0</v>
      </c>
      <c r="AF19" s="167">
        <v>0</v>
      </c>
      <c r="AG19" s="167">
        <v>0</v>
      </c>
      <c r="AH19" s="167">
        <v>0</v>
      </c>
      <c r="AI19" s="167">
        <v>0</v>
      </c>
      <c r="AJ19" s="167">
        <v>0</v>
      </c>
      <c r="AK19" s="167">
        <v>0</v>
      </c>
      <c r="AL19" s="167">
        <v>0</v>
      </c>
      <c r="AM19" s="167">
        <v>0</v>
      </c>
      <c r="AN19" s="167">
        <v>0</v>
      </c>
      <c r="AO19" s="167">
        <v>0</v>
      </c>
      <c r="AP19" s="167">
        <v>0</v>
      </c>
      <c r="AQ19" s="167">
        <v>0</v>
      </c>
      <c r="AR19" s="167">
        <v>0</v>
      </c>
      <c r="AS19" s="167">
        <v>0</v>
      </c>
      <c r="AT19" s="167">
        <v>0.996</v>
      </c>
      <c r="AU19" s="167">
        <v>28.978999999999999</v>
      </c>
      <c r="AV19" s="167">
        <v>0</v>
      </c>
      <c r="AW19" s="167">
        <v>0</v>
      </c>
      <c r="AX19" s="167">
        <v>0</v>
      </c>
      <c r="AY19" s="167">
        <v>503.50299999999999</v>
      </c>
      <c r="AZ19" s="167">
        <v>0</v>
      </c>
      <c r="BA19" s="167">
        <v>303.98700000000002</v>
      </c>
      <c r="BB19" s="167">
        <v>0</v>
      </c>
      <c r="BC19" s="167">
        <v>0</v>
      </c>
      <c r="BD19" s="167">
        <v>0</v>
      </c>
      <c r="BE19" s="167">
        <v>0</v>
      </c>
      <c r="BF19" s="167">
        <v>145.02799999999999</v>
      </c>
      <c r="BG19" s="167">
        <v>9.9990000000000006</v>
      </c>
      <c r="BH19" s="167">
        <v>4815.3027236337539</v>
      </c>
      <c r="BI19" s="167">
        <v>42</v>
      </c>
      <c r="BJ19" s="167">
        <v>0</v>
      </c>
      <c r="BK19" s="167">
        <v>0</v>
      </c>
      <c r="BL19" s="167">
        <v>49.962000000000003</v>
      </c>
      <c r="BM19" s="167">
        <v>0</v>
      </c>
      <c r="BN19" s="167">
        <v>0</v>
      </c>
      <c r="BO19" s="167">
        <v>0</v>
      </c>
      <c r="BP19" s="166">
        <v>6342.903000000003</v>
      </c>
      <c r="BQ19" s="166">
        <v>1632.732</v>
      </c>
      <c r="BR19" s="167">
        <v>0</v>
      </c>
      <c r="BS19" s="167">
        <v>4226.9930000000004</v>
      </c>
      <c r="BT19" s="167">
        <v>5859.7250000000004</v>
      </c>
      <c r="BU19" s="167">
        <v>0</v>
      </c>
      <c r="BV19" s="167">
        <v>0</v>
      </c>
      <c r="BW19" s="167">
        <v>990</v>
      </c>
      <c r="BX19" s="167">
        <v>990</v>
      </c>
      <c r="BY19" s="167">
        <v>990</v>
      </c>
      <c r="BZ19" s="167">
        <v>3424.1485444508198</v>
      </c>
      <c r="CA19" s="167">
        <v>3995.2234155491819</v>
      </c>
      <c r="CB19" s="167">
        <v>7419.3720000000003</v>
      </c>
      <c r="CC19" s="167">
        <v>14269.097</v>
      </c>
      <c r="CD19" s="166">
        <v>20612</v>
      </c>
      <c r="CE19" s="158"/>
    </row>
    <row r="20" spans="1:83" ht="18" x14ac:dyDescent="0.25">
      <c r="A20" s="158" t="s">
        <v>179</v>
      </c>
      <c r="B20" s="277"/>
      <c r="C20" s="153" t="s">
        <v>321</v>
      </c>
      <c r="D20" s="166">
        <v>680.32799999999997</v>
      </c>
      <c r="E20" s="167">
        <v>0</v>
      </c>
      <c r="F20" s="167">
        <v>6.9950000000000001</v>
      </c>
      <c r="G20" s="167">
        <v>19.97</v>
      </c>
      <c r="H20" s="167">
        <v>1700.32544598815</v>
      </c>
      <c r="I20" s="167">
        <v>23.866</v>
      </c>
      <c r="J20" s="167">
        <v>3.906000000000001</v>
      </c>
      <c r="K20" s="167">
        <v>288.68900000000002</v>
      </c>
      <c r="L20" s="167">
        <v>199.995</v>
      </c>
      <c r="M20" s="167">
        <v>1E-3</v>
      </c>
      <c r="N20" s="167">
        <v>427.15600000000001</v>
      </c>
      <c r="O20" s="167">
        <v>422.49700000000001</v>
      </c>
      <c r="P20" s="167">
        <v>388.94200000000001</v>
      </c>
      <c r="Q20" s="167">
        <v>40.909666518502057</v>
      </c>
      <c r="R20" s="167">
        <v>2E-3</v>
      </c>
      <c r="S20" s="167">
        <v>154.96700000000001</v>
      </c>
      <c r="T20" s="167">
        <v>222.874</v>
      </c>
      <c r="U20" s="167">
        <v>260.88200000000001</v>
      </c>
      <c r="V20" s="167">
        <v>325.41899999999998</v>
      </c>
      <c r="W20" s="167">
        <v>907.61599999999999</v>
      </c>
      <c r="X20" s="167">
        <v>437.72199999999998</v>
      </c>
      <c r="Y20" s="167">
        <v>96.837305405356844</v>
      </c>
      <c r="Z20" s="167">
        <v>30.907</v>
      </c>
      <c r="AA20" s="167">
        <v>0</v>
      </c>
      <c r="AB20" s="167">
        <v>1.996</v>
      </c>
      <c r="AC20" s="167">
        <v>254.95400000000001</v>
      </c>
      <c r="AD20" s="167">
        <v>2804.1550000000002</v>
      </c>
      <c r="AE20" s="167">
        <v>9.1827096774193322</v>
      </c>
      <c r="AF20" s="167">
        <v>278.483</v>
      </c>
      <c r="AG20" s="167">
        <v>1022.87</v>
      </c>
      <c r="AH20" s="167">
        <v>528.56799999999998</v>
      </c>
      <c r="AI20" s="167">
        <v>0</v>
      </c>
      <c r="AJ20" s="167">
        <v>0</v>
      </c>
      <c r="AK20" s="167">
        <v>516.75599999999997</v>
      </c>
      <c r="AL20" s="167">
        <v>0</v>
      </c>
      <c r="AM20" s="167">
        <v>42.01</v>
      </c>
      <c r="AN20" s="167">
        <v>0</v>
      </c>
      <c r="AO20" s="167">
        <v>0</v>
      </c>
      <c r="AP20" s="167">
        <v>20.995000000000001</v>
      </c>
      <c r="AQ20" s="167">
        <v>14.839</v>
      </c>
      <c r="AR20" s="167">
        <v>0.10299999999999999</v>
      </c>
      <c r="AS20" s="167">
        <v>40.997999999999998</v>
      </c>
      <c r="AT20" s="167">
        <v>41.997999999999998</v>
      </c>
      <c r="AU20" s="167">
        <v>23.869</v>
      </c>
      <c r="AV20" s="167">
        <v>9.9979999999999993</v>
      </c>
      <c r="AW20" s="167">
        <v>1.2E-2</v>
      </c>
      <c r="AX20" s="167">
        <v>0</v>
      </c>
      <c r="AY20" s="167">
        <v>13.964</v>
      </c>
      <c r="AZ20" s="167">
        <v>0</v>
      </c>
      <c r="BA20" s="167">
        <v>0.998</v>
      </c>
      <c r="BB20" s="167">
        <v>0</v>
      </c>
      <c r="BC20" s="167">
        <v>0</v>
      </c>
      <c r="BD20" s="167">
        <v>0</v>
      </c>
      <c r="BE20" s="167">
        <v>236.744</v>
      </c>
      <c r="BF20" s="167">
        <v>123.027</v>
      </c>
      <c r="BG20" s="167">
        <v>111.998</v>
      </c>
      <c r="BH20" s="167">
        <v>331.98899999999998</v>
      </c>
      <c r="BI20" s="167">
        <v>45.972999999999999</v>
      </c>
      <c r="BJ20" s="167">
        <v>174.982</v>
      </c>
      <c r="BK20" s="167">
        <v>2E-3</v>
      </c>
      <c r="BL20" s="167">
        <v>19.960999999999999</v>
      </c>
      <c r="BM20" s="167">
        <v>11.994999999999999</v>
      </c>
      <c r="BN20" s="167">
        <v>1.4E-2</v>
      </c>
      <c r="BO20" s="167">
        <v>0</v>
      </c>
      <c r="BP20" s="166">
        <v>13324.240527589431</v>
      </c>
      <c r="BQ20" s="166">
        <v>0.03</v>
      </c>
      <c r="BR20" s="167">
        <v>0</v>
      </c>
      <c r="BS20" s="167">
        <v>0</v>
      </c>
      <c r="BT20" s="167">
        <v>0.03</v>
      </c>
      <c r="BU20" s="167">
        <v>219</v>
      </c>
      <c r="BV20" s="167">
        <v>0</v>
      </c>
      <c r="BW20" s="167">
        <v>-5</v>
      </c>
      <c r="BX20" s="167">
        <v>-5</v>
      </c>
      <c r="BY20" s="167">
        <v>214</v>
      </c>
      <c r="BZ20" s="167">
        <v>4504.1702795082601</v>
      </c>
      <c r="CA20" s="167">
        <v>2585.5581929023078</v>
      </c>
      <c r="CB20" s="167">
        <v>7089.7244724105703</v>
      </c>
      <c r="CC20" s="167">
        <v>7303.7544724105701</v>
      </c>
      <c r="CD20" s="166">
        <v>20627.999</v>
      </c>
      <c r="CE20" s="158"/>
    </row>
    <row r="21" spans="1:83" ht="18" x14ac:dyDescent="0.25">
      <c r="A21" s="158" t="s">
        <v>180</v>
      </c>
      <c r="B21" s="277"/>
      <c r="C21" s="153" t="s">
        <v>322</v>
      </c>
      <c r="D21" s="166">
        <v>0</v>
      </c>
      <c r="E21" s="167">
        <v>0</v>
      </c>
      <c r="F21" s="167">
        <v>0</v>
      </c>
      <c r="G21" s="167">
        <v>331.483</v>
      </c>
      <c r="H21" s="167">
        <v>643.375</v>
      </c>
      <c r="I21" s="167">
        <v>0</v>
      </c>
      <c r="J21" s="167">
        <v>25.170999999999999</v>
      </c>
      <c r="K21" s="167">
        <v>0</v>
      </c>
      <c r="L21" s="167">
        <v>0</v>
      </c>
      <c r="M21" s="167">
        <v>0</v>
      </c>
      <c r="N21" s="167">
        <v>25.738</v>
      </c>
      <c r="O21" s="167">
        <v>3.9860000000000002</v>
      </c>
      <c r="P21" s="167">
        <v>72.823999999999998</v>
      </c>
      <c r="Q21" s="167">
        <v>171.85690292831961</v>
      </c>
      <c r="R21" s="167">
        <v>83.132000000000005</v>
      </c>
      <c r="S21" s="167">
        <v>164.68899999999999</v>
      </c>
      <c r="T21" s="167">
        <v>13.537000000000001</v>
      </c>
      <c r="U21" s="167">
        <v>119.42</v>
      </c>
      <c r="V21" s="167">
        <v>0</v>
      </c>
      <c r="W21" s="167">
        <v>4.008</v>
      </c>
      <c r="X21" s="167">
        <v>109.746</v>
      </c>
      <c r="Y21" s="167">
        <v>3.4982491245623662E-3</v>
      </c>
      <c r="Z21" s="167">
        <v>0</v>
      </c>
      <c r="AA21" s="167">
        <v>0</v>
      </c>
      <c r="AB21" s="167">
        <v>2.9969999999999999</v>
      </c>
      <c r="AC21" s="167">
        <v>38.921999999999997</v>
      </c>
      <c r="AD21" s="167">
        <v>9818.0537812089551</v>
      </c>
      <c r="AE21" s="167">
        <v>6.5498176136008501</v>
      </c>
      <c r="AF21" s="167">
        <v>12.026</v>
      </c>
      <c r="AG21" s="167">
        <v>54.173000000000002</v>
      </c>
      <c r="AH21" s="167">
        <v>9.99</v>
      </c>
      <c r="AI21" s="167">
        <v>0</v>
      </c>
      <c r="AJ21" s="167">
        <v>0</v>
      </c>
      <c r="AK21" s="167">
        <v>3.0000000000000001E-3</v>
      </c>
      <c r="AL21" s="167">
        <v>0</v>
      </c>
      <c r="AM21" s="167">
        <v>120.901</v>
      </c>
      <c r="AN21" s="167">
        <v>0</v>
      </c>
      <c r="AO21" s="167">
        <v>0</v>
      </c>
      <c r="AP21" s="167">
        <v>0</v>
      </c>
      <c r="AQ21" s="167">
        <v>0</v>
      </c>
      <c r="AR21" s="167">
        <v>0</v>
      </c>
      <c r="AS21" s="167">
        <v>0</v>
      </c>
      <c r="AT21" s="167">
        <v>1.996</v>
      </c>
      <c r="AU21" s="167">
        <v>48.634999999999998</v>
      </c>
      <c r="AV21" s="167">
        <v>0</v>
      </c>
      <c r="AW21" s="167">
        <v>0</v>
      </c>
      <c r="AX21" s="167">
        <v>0</v>
      </c>
      <c r="AY21" s="167">
        <v>0</v>
      </c>
      <c r="AZ21" s="167">
        <v>0</v>
      </c>
      <c r="BA21" s="167">
        <v>0</v>
      </c>
      <c r="BB21" s="167">
        <v>0</v>
      </c>
      <c r="BC21" s="167">
        <v>0</v>
      </c>
      <c r="BD21" s="167">
        <v>0</v>
      </c>
      <c r="BE21" s="167">
        <v>7.0000000000000001E-3</v>
      </c>
      <c r="BF21" s="167">
        <v>156.05199999999999</v>
      </c>
      <c r="BG21" s="167">
        <v>216.97200000000001</v>
      </c>
      <c r="BH21" s="167">
        <v>50.991999999999997</v>
      </c>
      <c r="BI21" s="167">
        <v>0</v>
      </c>
      <c r="BJ21" s="167">
        <v>73.87700000000001</v>
      </c>
      <c r="BK21" s="167">
        <v>37.997</v>
      </c>
      <c r="BL21" s="167">
        <v>32.92</v>
      </c>
      <c r="BM21" s="167">
        <v>0</v>
      </c>
      <c r="BN21" s="167">
        <v>4.0000000000000001E-3</v>
      </c>
      <c r="BO21" s="167">
        <v>0</v>
      </c>
      <c r="BP21" s="166">
        <v>12452.037</v>
      </c>
      <c r="BQ21" s="166">
        <v>340.51400000000001</v>
      </c>
      <c r="BR21" s="167">
        <v>0</v>
      </c>
      <c r="BS21" s="167">
        <v>0</v>
      </c>
      <c r="BT21" s="167">
        <v>340.51400000000001</v>
      </c>
      <c r="BU21" s="167">
        <v>99.287999999999997</v>
      </c>
      <c r="BV21" s="167">
        <v>0</v>
      </c>
      <c r="BW21" s="167">
        <v>-212</v>
      </c>
      <c r="BX21" s="167">
        <v>-212</v>
      </c>
      <c r="BY21" s="167">
        <v>-112.712</v>
      </c>
      <c r="BZ21" s="167">
        <v>973.62038677270812</v>
      </c>
      <c r="CA21" s="167">
        <v>589.53761322729179</v>
      </c>
      <c r="CB21" s="167">
        <v>1563.1579999999999</v>
      </c>
      <c r="CC21" s="167">
        <v>1790.96</v>
      </c>
      <c r="CD21" s="166">
        <v>14242.996999999999</v>
      </c>
      <c r="CE21" s="158"/>
    </row>
    <row r="22" spans="1:83" ht="18" x14ac:dyDescent="0.25">
      <c r="A22" s="158" t="s">
        <v>181</v>
      </c>
      <c r="B22" s="277"/>
      <c r="C22" s="153" t="s">
        <v>323</v>
      </c>
      <c r="D22" s="166">
        <v>0</v>
      </c>
      <c r="E22" s="167">
        <v>0</v>
      </c>
      <c r="F22" s="167">
        <v>0</v>
      </c>
      <c r="G22" s="167">
        <v>40.375999999999998</v>
      </c>
      <c r="H22" s="167">
        <v>9.020999999999999</v>
      </c>
      <c r="I22" s="167">
        <v>0</v>
      </c>
      <c r="J22" s="167">
        <v>0</v>
      </c>
      <c r="K22" s="167">
        <v>0</v>
      </c>
      <c r="L22" s="167">
        <v>0.01</v>
      </c>
      <c r="M22" s="167">
        <v>0.996</v>
      </c>
      <c r="N22" s="167">
        <v>6.031327775925309</v>
      </c>
      <c r="O22" s="167">
        <v>9.9390000000000001</v>
      </c>
      <c r="P22" s="167">
        <v>1.9910000000000001</v>
      </c>
      <c r="Q22" s="167">
        <v>52.678699999999999</v>
      </c>
      <c r="R22" s="167">
        <v>814.95097880106709</v>
      </c>
      <c r="S22" s="167">
        <v>444.5982872660129</v>
      </c>
      <c r="T22" s="167">
        <v>450.01799999999997</v>
      </c>
      <c r="U22" s="167">
        <v>344.78199999999998</v>
      </c>
      <c r="V22" s="167">
        <v>1527.7570000000001</v>
      </c>
      <c r="W22" s="167">
        <v>2422.5500000000002</v>
      </c>
      <c r="X22" s="167">
        <v>2447.8607339329251</v>
      </c>
      <c r="Y22" s="167">
        <v>862.94200000000012</v>
      </c>
      <c r="Z22" s="167">
        <v>370.95999977777768</v>
      </c>
      <c r="AA22" s="167">
        <v>159.99199999999999</v>
      </c>
      <c r="AB22" s="167">
        <v>31.998000000000001</v>
      </c>
      <c r="AC22" s="167">
        <v>160.99600000000001</v>
      </c>
      <c r="AD22" s="167">
        <v>2001.024972446299</v>
      </c>
      <c r="AE22" s="167">
        <v>0</v>
      </c>
      <c r="AF22" s="167">
        <v>0.09</v>
      </c>
      <c r="AG22" s="167">
        <v>0</v>
      </c>
      <c r="AH22" s="167">
        <v>0</v>
      </c>
      <c r="AI22" s="167">
        <v>0</v>
      </c>
      <c r="AJ22" s="167">
        <v>0</v>
      </c>
      <c r="AK22" s="167">
        <v>0</v>
      </c>
      <c r="AL22" s="167">
        <v>0</v>
      </c>
      <c r="AM22" s="167">
        <v>0</v>
      </c>
      <c r="AN22" s="167">
        <v>0</v>
      </c>
      <c r="AO22" s="167">
        <v>0</v>
      </c>
      <c r="AP22" s="167">
        <v>0</v>
      </c>
      <c r="AQ22" s="167">
        <v>0</v>
      </c>
      <c r="AR22" s="167">
        <v>0.996</v>
      </c>
      <c r="AS22" s="167">
        <v>24.998999999999999</v>
      </c>
      <c r="AT22" s="167">
        <v>2.0049999999999999</v>
      </c>
      <c r="AU22" s="167">
        <v>45.536000000000001</v>
      </c>
      <c r="AV22" s="167">
        <v>0</v>
      </c>
      <c r="AW22" s="167">
        <v>0</v>
      </c>
      <c r="AX22" s="167">
        <v>37.439</v>
      </c>
      <c r="AY22" s="167">
        <v>0</v>
      </c>
      <c r="AZ22" s="167">
        <v>0</v>
      </c>
      <c r="BA22" s="167">
        <v>0</v>
      </c>
      <c r="BB22" s="167">
        <v>0</v>
      </c>
      <c r="BC22" s="167">
        <v>0</v>
      </c>
      <c r="BD22" s="167">
        <v>0</v>
      </c>
      <c r="BE22" s="167">
        <v>1.996</v>
      </c>
      <c r="BF22" s="167">
        <v>0</v>
      </c>
      <c r="BG22" s="167">
        <v>0</v>
      </c>
      <c r="BH22" s="167">
        <v>0</v>
      </c>
      <c r="BI22" s="167">
        <v>0</v>
      </c>
      <c r="BJ22" s="167">
        <v>29.997</v>
      </c>
      <c r="BK22" s="167">
        <v>0</v>
      </c>
      <c r="BL22" s="167">
        <v>1E-3</v>
      </c>
      <c r="BM22" s="167">
        <v>4.9930000000000003</v>
      </c>
      <c r="BN22" s="167">
        <v>0</v>
      </c>
      <c r="BO22" s="167">
        <v>0</v>
      </c>
      <c r="BP22" s="166">
        <v>12309.525000000011</v>
      </c>
      <c r="BQ22" s="166">
        <v>4.9619999999999997</v>
      </c>
      <c r="BR22" s="167">
        <v>0</v>
      </c>
      <c r="BS22" s="167">
        <v>0</v>
      </c>
      <c r="BT22" s="167">
        <v>4.9619999999999997</v>
      </c>
      <c r="BU22" s="167">
        <v>0</v>
      </c>
      <c r="BV22" s="167">
        <v>-135</v>
      </c>
      <c r="BW22" s="167">
        <v>-627.00099999999998</v>
      </c>
      <c r="BX22" s="167">
        <v>-762.00099999999998</v>
      </c>
      <c r="BY22" s="167">
        <v>-762.00099999999998</v>
      </c>
      <c r="BZ22" s="167">
        <v>805.02959342465738</v>
      </c>
      <c r="CA22" s="167">
        <v>1467.4824065753421</v>
      </c>
      <c r="CB22" s="167">
        <v>2272.5120000000002</v>
      </c>
      <c r="CC22" s="167">
        <v>1515.473</v>
      </c>
      <c r="CD22" s="166">
        <v>13824.998000000011</v>
      </c>
      <c r="CE22" s="158"/>
    </row>
    <row r="23" spans="1:83" ht="18" x14ac:dyDescent="0.25">
      <c r="A23" s="158" t="s">
        <v>182</v>
      </c>
      <c r="B23" s="277"/>
      <c r="C23" s="153" t="s">
        <v>324</v>
      </c>
      <c r="D23" s="166">
        <v>44.991</v>
      </c>
      <c r="E23" s="167">
        <v>0</v>
      </c>
      <c r="F23" s="167">
        <v>2.88</v>
      </c>
      <c r="G23" s="167">
        <v>150.95099999999999</v>
      </c>
      <c r="H23" s="167">
        <v>205.8925000833195</v>
      </c>
      <c r="I23" s="167">
        <v>11.004</v>
      </c>
      <c r="J23" s="167">
        <v>23.798999999999999</v>
      </c>
      <c r="K23" s="167">
        <v>47.859000000000002</v>
      </c>
      <c r="L23" s="167">
        <v>110.992</v>
      </c>
      <c r="M23" s="167">
        <v>7.9980000000000002</v>
      </c>
      <c r="N23" s="167">
        <v>115.16655988802241</v>
      </c>
      <c r="O23" s="167">
        <v>277.98700000000002</v>
      </c>
      <c r="P23" s="167">
        <v>124.274</v>
      </c>
      <c r="Q23" s="167">
        <v>81.852999999999994</v>
      </c>
      <c r="R23" s="167">
        <v>762.49400000000003</v>
      </c>
      <c r="S23" s="167">
        <v>1517.423</v>
      </c>
      <c r="T23" s="167">
        <v>504.76700000000011</v>
      </c>
      <c r="U23" s="167">
        <v>300.75200000000001</v>
      </c>
      <c r="V23" s="167">
        <v>2900.97</v>
      </c>
      <c r="W23" s="167">
        <v>1380.1030000000001</v>
      </c>
      <c r="X23" s="167">
        <v>1241.1849999999999</v>
      </c>
      <c r="Y23" s="167">
        <v>227.19499999999999</v>
      </c>
      <c r="Z23" s="167">
        <v>104.744</v>
      </c>
      <c r="AA23" s="167">
        <v>89.22</v>
      </c>
      <c r="AB23" s="167">
        <v>4.9989999999999997</v>
      </c>
      <c r="AC23" s="167">
        <v>688.00199999999995</v>
      </c>
      <c r="AD23" s="167">
        <v>5507.7559999999994</v>
      </c>
      <c r="AE23" s="167">
        <v>14.58499999999999</v>
      </c>
      <c r="AF23" s="167">
        <v>5.8999999999999997E-2</v>
      </c>
      <c r="AG23" s="167">
        <v>2E-3</v>
      </c>
      <c r="AH23" s="167">
        <v>3.9950000000000001</v>
      </c>
      <c r="AI23" s="167">
        <v>0</v>
      </c>
      <c r="AJ23" s="167">
        <v>0</v>
      </c>
      <c r="AK23" s="167">
        <v>5.0000000000000001E-3</v>
      </c>
      <c r="AL23" s="167">
        <v>0</v>
      </c>
      <c r="AM23" s="167">
        <v>0</v>
      </c>
      <c r="AN23" s="167">
        <v>0</v>
      </c>
      <c r="AO23" s="167">
        <v>0</v>
      </c>
      <c r="AP23" s="167">
        <v>0</v>
      </c>
      <c r="AQ23" s="167">
        <v>0</v>
      </c>
      <c r="AR23" s="167">
        <v>8.5000000000000006E-2</v>
      </c>
      <c r="AS23" s="167">
        <v>32.000999999999998</v>
      </c>
      <c r="AT23" s="167">
        <v>24.001000000000001</v>
      </c>
      <c r="AU23" s="167">
        <v>27.867999999999999</v>
      </c>
      <c r="AV23" s="167">
        <v>0</v>
      </c>
      <c r="AW23" s="167">
        <v>0</v>
      </c>
      <c r="AX23" s="167">
        <v>88.381</v>
      </c>
      <c r="AY23" s="167">
        <v>0</v>
      </c>
      <c r="AZ23" s="167">
        <v>0</v>
      </c>
      <c r="BA23" s="167">
        <v>0</v>
      </c>
      <c r="BB23" s="167">
        <v>0</v>
      </c>
      <c r="BC23" s="167">
        <v>0</v>
      </c>
      <c r="BD23" s="167">
        <v>0</v>
      </c>
      <c r="BE23" s="167">
        <v>340.88299999999998</v>
      </c>
      <c r="BF23" s="167">
        <v>1457.125</v>
      </c>
      <c r="BG23" s="167">
        <v>58.000999999999998</v>
      </c>
      <c r="BH23" s="167">
        <v>66</v>
      </c>
      <c r="BI23" s="167">
        <v>0.995</v>
      </c>
      <c r="BJ23" s="167">
        <v>0</v>
      </c>
      <c r="BK23" s="167">
        <v>1.9990000000000001</v>
      </c>
      <c r="BL23" s="167">
        <v>0</v>
      </c>
      <c r="BM23" s="167">
        <v>1.9990000000000001</v>
      </c>
      <c r="BN23" s="167">
        <v>0.02</v>
      </c>
      <c r="BO23" s="167">
        <v>0</v>
      </c>
      <c r="BP23" s="166">
        <v>18553.261059971341</v>
      </c>
      <c r="BQ23" s="166">
        <v>2072.54</v>
      </c>
      <c r="BR23" s="167">
        <v>0</v>
      </c>
      <c r="BS23" s="167">
        <v>0</v>
      </c>
      <c r="BT23" s="167">
        <v>2072.54</v>
      </c>
      <c r="BU23" s="167">
        <v>4802.2009400286561</v>
      </c>
      <c r="BV23" s="167">
        <v>0</v>
      </c>
      <c r="BW23" s="167">
        <v>-269</v>
      </c>
      <c r="BX23" s="167">
        <v>-269</v>
      </c>
      <c r="BY23" s="167">
        <v>4533.2009400286561</v>
      </c>
      <c r="BZ23" s="167">
        <v>2286.6128800000001</v>
      </c>
      <c r="CA23" s="167">
        <v>2757.3861200000001</v>
      </c>
      <c r="CB23" s="167">
        <v>5043.9990000000007</v>
      </c>
      <c r="CC23" s="167">
        <v>11649.739940028659</v>
      </c>
      <c r="CD23" s="166">
        <v>30203.001</v>
      </c>
      <c r="CE23" s="158"/>
    </row>
    <row r="24" spans="1:83" ht="18" x14ac:dyDescent="0.25">
      <c r="A24" s="158" t="s">
        <v>183</v>
      </c>
      <c r="B24" s="277"/>
      <c r="C24" s="153" t="s">
        <v>325</v>
      </c>
      <c r="D24" s="166">
        <v>16.995000000000001</v>
      </c>
      <c r="E24" s="167">
        <v>1E-3</v>
      </c>
      <c r="F24" s="167">
        <v>1E-3</v>
      </c>
      <c r="G24" s="167">
        <v>4.0069999999999997</v>
      </c>
      <c r="H24" s="167">
        <v>19.986000000000001</v>
      </c>
      <c r="I24" s="167">
        <v>4.9960000000000004</v>
      </c>
      <c r="J24" s="167">
        <v>0.96599999999999997</v>
      </c>
      <c r="K24" s="167">
        <v>3.9990000000000001</v>
      </c>
      <c r="L24" s="167">
        <v>20.997</v>
      </c>
      <c r="M24" s="167">
        <v>0.999</v>
      </c>
      <c r="N24" s="167">
        <v>20.998000000000001</v>
      </c>
      <c r="O24" s="167">
        <v>52.997</v>
      </c>
      <c r="P24" s="167">
        <v>5.9989999999999997</v>
      </c>
      <c r="Q24" s="167">
        <v>7.9990000000000014</v>
      </c>
      <c r="R24" s="167">
        <v>1.9990000000000001</v>
      </c>
      <c r="S24" s="167">
        <v>42.976999999999997</v>
      </c>
      <c r="T24" s="167">
        <v>1196.242</v>
      </c>
      <c r="U24" s="167">
        <v>95.918000000000006</v>
      </c>
      <c r="V24" s="167">
        <v>219.886</v>
      </c>
      <c r="W24" s="167">
        <v>125.944</v>
      </c>
      <c r="X24" s="167">
        <v>63.988</v>
      </c>
      <c r="Y24" s="167">
        <v>17.995000000000001</v>
      </c>
      <c r="Z24" s="167">
        <v>30.981999999999999</v>
      </c>
      <c r="AA24" s="167">
        <v>148.00200000000001</v>
      </c>
      <c r="AB24" s="167">
        <v>14.999000000000001</v>
      </c>
      <c r="AC24" s="167">
        <v>14.000999999999999</v>
      </c>
      <c r="AD24" s="167">
        <v>160.04400000000001</v>
      </c>
      <c r="AE24" s="167">
        <v>34.002000000000002</v>
      </c>
      <c r="AF24" s="167">
        <v>152.922</v>
      </c>
      <c r="AG24" s="167">
        <v>107.961</v>
      </c>
      <c r="AH24" s="167">
        <v>23.997</v>
      </c>
      <c r="AI24" s="167">
        <v>3.9990000000000001</v>
      </c>
      <c r="AJ24" s="167">
        <v>1E-3</v>
      </c>
      <c r="AK24" s="167">
        <v>86.974000000000004</v>
      </c>
      <c r="AL24" s="167">
        <v>37.997</v>
      </c>
      <c r="AM24" s="167">
        <v>19.016999999999999</v>
      </c>
      <c r="AN24" s="167">
        <v>85.974999999999994</v>
      </c>
      <c r="AO24" s="167">
        <v>362.67</v>
      </c>
      <c r="AP24" s="167">
        <v>366.60300000000001</v>
      </c>
      <c r="AQ24" s="167">
        <v>250.89400000000001</v>
      </c>
      <c r="AR24" s="167">
        <v>7.0019999999999998</v>
      </c>
      <c r="AS24" s="167">
        <v>19</v>
      </c>
      <c r="AT24" s="167">
        <v>17</v>
      </c>
      <c r="AU24" s="167">
        <v>13.003</v>
      </c>
      <c r="AV24" s="167">
        <v>5.9989999999999997</v>
      </c>
      <c r="AW24" s="167">
        <v>18.998000000000001</v>
      </c>
      <c r="AX24" s="167">
        <v>74.994</v>
      </c>
      <c r="AY24" s="167">
        <v>8.9979999999999993</v>
      </c>
      <c r="AZ24" s="167">
        <v>12.999000000000001</v>
      </c>
      <c r="BA24" s="167">
        <v>40.003</v>
      </c>
      <c r="BB24" s="167">
        <v>42.993000000000002</v>
      </c>
      <c r="BC24" s="167">
        <v>36.994999999999997</v>
      </c>
      <c r="BD24" s="167">
        <v>24.997</v>
      </c>
      <c r="BE24" s="167">
        <v>76.989999999999995</v>
      </c>
      <c r="BF24" s="167">
        <v>1663.626</v>
      </c>
      <c r="BG24" s="167">
        <v>472.279</v>
      </c>
      <c r="BH24" s="167">
        <v>979.71400000000006</v>
      </c>
      <c r="BI24" s="167">
        <v>82.998000000000005</v>
      </c>
      <c r="BJ24" s="167">
        <v>61.997999999999998</v>
      </c>
      <c r="BK24" s="167">
        <v>14.000999999999999</v>
      </c>
      <c r="BL24" s="167">
        <v>29.962</v>
      </c>
      <c r="BM24" s="167">
        <v>45.991</v>
      </c>
      <c r="BN24" s="167">
        <v>47.996000000000002</v>
      </c>
      <c r="BO24" s="167">
        <v>0</v>
      </c>
      <c r="BP24" s="166">
        <v>7625.4650000000001</v>
      </c>
      <c r="BQ24" s="166">
        <v>2182.2660000000001</v>
      </c>
      <c r="BR24" s="167">
        <v>0</v>
      </c>
      <c r="BS24" s="167">
        <v>0</v>
      </c>
      <c r="BT24" s="167">
        <v>2182.2660000000001</v>
      </c>
      <c r="BU24" s="167">
        <v>3683.72</v>
      </c>
      <c r="BV24" s="167">
        <v>0</v>
      </c>
      <c r="BW24" s="167">
        <v>440</v>
      </c>
      <c r="BX24" s="167">
        <v>440</v>
      </c>
      <c r="BY24" s="167">
        <v>4123.7199999999993</v>
      </c>
      <c r="BZ24" s="167">
        <v>3566.4073719275548</v>
      </c>
      <c r="CA24" s="167">
        <v>4116.1366280724442</v>
      </c>
      <c r="CB24" s="167">
        <v>7682.5439999999999</v>
      </c>
      <c r="CC24" s="167">
        <v>13988.53</v>
      </c>
      <c r="CD24" s="166">
        <v>21613.994999999999</v>
      </c>
      <c r="CE24" s="158"/>
    </row>
    <row r="25" spans="1:83" ht="18" x14ac:dyDescent="0.25">
      <c r="A25" s="158" t="s">
        <v>184</v>
      </c>
      <c r="B25" s="277"/>
      <c r="C25" s="153" t="s">
        <v>326</v>
      </c>
      <c r="D25" s="166">
        <v>0</v>
      </c>
      <c r="E25" s="167">
        <v>0</v>
      </c>
      <c r="F25" s="167">
        <v>0</v>
      </c>
      <c r="G25" s="167">
        <v>4.0000000000000001E-3</v>
      </c>
      <c r="H25" s="167">
        <v>0</v>
      </c>
      <c r="I25" s="167">
        <v>0</v>
      </c>
      <c r="J25" s="167">
        <v>0</v>
      </c>
      <c r="K25" s="167">
        <v>0</v>
      </c>
      <c r="L25" s="167">
        <v>0</v>
      </c>
      <c r="M25" s="167">
        <v>0</v>
      </c>
      <c r="N25" s="167">
        <v>0</v>
      </c>
      <c r="O25" s="167">
        <v>0</v>
      </c>
      <c r="P25" s="167">
        <v>1.0129999999999999</v>
      </c>
      <c r="Q25" s="167">
        <v>1E-3</v>
      </c>
      <c r="R25" s="167">
        <v>8.0000000000000002E-3</v>
      </c>
      <c r="S25" s="167">
        <v>139.9715452066003</v>
      </c>
      <c r="T25" s="167">
        <v>112.976</v>
      </c>
      <c r="U25" s="167">
        <v>80.233999999999995</v>
      </c>
      <c r="V25" s="167">
        <v>8.8502181331410634E-2</v>
      </c>
      <c r="W25" s="167">
        <v>161.56899999999999</v>
      </c>
      <c r="X25" s="167">
        <v>1744.87</v>
      </c>
      <c r="Y25" s="167">
        <v>9.0440000000000005</v>
      </c>
      <c r="Z25" s="167">
        <v>95.660000000000011</v>
      </c>
      <c r="AA25" s="167">
        <v>9.0302356401273052</v>
      </c>
      <c r="AB25" s="167">
        <v>0</v>
      </c>
      <c r="AC25" s="167">
        <v>36.999000000000002</v>
      </c>
      <c r="AD25" s="167">
        <v>4089.5877169719402</v>
      </c>
      <c r="AE25" s="167">
        <v>7.0190000000000001</v>
      </c>
      <c r="AF25" s="167">
        <v>111.512</v>
      </c>
      <c r="AG25" s="167">
        <v>8.98</v>
      </c>
      <c r="AH25" s="167">
        <v>21.994</v>
      </c>
      <c r="AI25" s="167">
        <v>0</v>
      </c>
      <c r="AJ25" s="167">
        <v>0</v>
      </c>
      <c r="AK25" s="167">
        <v>5.0000000000000001E-3</v>
      </c>
      <c r="AL25" s="167">
        <v>0</v>
      </c>
      <c r="AM25" s="167">
        <v>0</v>
      </c>
      <c r="AN25" s="167">
        <v>0</v>
      </c>
      <c r="AO25" s="167">
        <v>57.996000000000002</v>
      </c>
      <c r="AP25" s="167">
        <v>2.7E-2</v>
      </c>
      <c r="AQ25" s="167">
        <v>26.021999999999998</v>
      </c>
      <c r="AR25" s="167">
        <v>34.930999999999997</v>
      </c>
      <c r="AS25" s="167">
        <v>29.998999999999999</v>
      </c>
      <c r="AT25" s="167">
        <v>15.997999999999999</v>
      </c>
      <c r="AU25" s="167">
        <v>25.968</v>
      </c>
      <c r="AV25" s="167">
        <v>12.997</v>
      </c>
      <c r="AW25" s="167">
        <v>4.2999999999999997E-2</v>
      </c>
      <c r="AX25" s="167">
        <v>4.9939999999999998</v>
      </c>
      <c r="AY25" s="167">
        <v>1.9990000000000001</v>
      </c>
      <c r="AZ25" s="167">
        <v>0</v>
      </c>
      <c r="BA25" s="167">
        <v>0</v>
      </c>
      <c r="BB25" s="167">
        <v>121.821</v>
      </c>
      <c r="BC25" s="167">
        <v>0</v>
      </c>
      <c r="BD25" s="167">
        <v>0</v>
      </c>
      <c r="BE25" s="167">
        <v>64.983000000000004</v>
      </c>
      <c r="BF25" s="167">
        <v>362.93599999999998</v>
      </c>
      <c r="BG25" s="167">
        <v>59.994</v>
      </c>
      <c r="BH25" s="167">
        <v>23.997</v>
      </c>
      <c r="BI25" s="167">
        <v>37.999000000000002</v>
      </c>
      <c r="BJ25" s="167">
        <v>6.9969999999999999</v>
      </c>
      <c r="BK25" s="167">
        <v>34.999000000000002</v>
      </c>
      <c r="BL25" s="167">
        <v>0</v>
      </c>
      <c r="BM25" s="167">
        <v>6.9939999999999998</v>
      </c>
      <c r="BN25" s="167">
        <v>0.02</v>
      </c>
      <c r="BO25" s="167">
        <v>0</v>
      </c>
      <c r="BP25" s="166">
        <v>7602.2799999999961</v>
      </c>
      <c r="BQ25" s="166">
        <v>1090.4639999999999</v>
      </c>
      <c r="BR25" s="167">
        <v>0</v>
      </c>
      <c r="BS25" s="167">
        <v>0</v>
      </c>
      <c r="BT25" s="167">
        <v>1090.4639999999999</v>
      </c>
      <c r="BU25" s="167">
        <v>871.63099999999997</v>
      </c>
      <c r="BV25" s="167">
        <v>0</v>
      </c>
      <c r="BW25" s="167">
        <v>457</v>
      </c>
      <c r="BX25" s="167">
        <v>457</v>
      </c>
      <c r="BY25" s="167">
        <v>1328.6310000000001</v>
      </c>
      <c r="BZ25" s="167">
        <v>1043.470098942671</v>
      </c>
      <c r="CA25" s="167">
        <v>1204.154901057329</v>
      </c>
      <c r="CB25" s="167">
        <v>2247.625</v>
      </c>
      <c r="CC25" s="167">
        <v>4666.7199999999993</v>
      </c>
      <c r="CD25" s="166">
        <v>12269</v>
      </c>
      <c r="CE25" s="158"/>
    </row>
    <row r="26" spans="1:83" ht="18" x14ac:dyDescent="0.25">
      <c r="A26" s="158" t="s">
        <v>185</v>
      </c>
      <c r="B26" s="277"/>
      <c r="C26" s="153" t="s">
        <v>327</v>
      </c>
      <c r="D26" s="166">
        <v>8.99</v>
      </c>
      <c r="E26" s="167">
        <v>40.996000000000002</v>
      </c>
      <c r="F26" s="167">
        <v>0</v>
      </c>
      <c r="G26" s="167">
        <v>1792.298</v>
      </c>
      <c r="H26" s="167">
        <v>411.75099999999998</v>
      </c>
      <c r="I26" s="167">
        <v>215.98500000000001</v>
      </c>
      <c r="J26" s="167">
        <v>34.895000000000003</v>
      </c>
      <c r="K26" s="167">
        <v>26.853999999999999</v>
      </c>
      <c r="L26" s="167">
        <v>117.947</v>
      </c>
      <c r="M26" s="167">
        <v>2E-3</v>
      </c>
      <c r="N26" s="167">
        <v>19.005714285714291</v>
      </c>
      <c r="O26" s="167">
        <v>490.91500000000002</v>
      </c>
      <c r="P26" s="167">
        <v>4.4140616348365677E-2</v>
      </c>
      <c r="Q26" s="167">
        <v>100.828</v>
      </c>
      <c r="R26" s="167">
        <v>36.903986111111116</v>
      </c>
      <c r="S26" s="167">
        <v>151.03489851754759</v>
      </c>
      <c r="T26" s="167">
        <v>1.3971434448961401E-2</v>
      </c>
      <c r="U26" s="167">
        <v>821.13199999999995</v>
      </c>
      <c r="V26" s="167">
        <v>1113.068</v>
      </c>
      <c r="W26" s="167">
        <v>244.583</v>
      </c>
      <c r="X26" s="167">
        <v>80.724949224245151</v>
      </c>
      <c r="Y26" s="167">
        <v>35.024000000000001</v>
      </c>
      <c r="Z26" s="167">
        <v>265.65250004166319</v>
      </c>
      <c r="AA26" s="167">
        <v>552.827</v>
      </c>
      <c r="AB26" s="167">
        <v>115.87</v>
      </c>
      <c r="AC26" s="167">
        <v>176.91399999999999</v>
      </c>
      <c r="AD26" s="167">
        <v>2359.1619999999998</v>
      </c>
      <c r="AE26" s="167">
        <v>65.945999999999998</v>
      </c>
      <c r="AF26" s="167">
        <v>649.01700000000005</v>
      </c>
      <c r="AG26" s="167">
        <v>389.41300000000001</v>
      </c>
      <c r="AH26" s="167">
        <v>12.997</v>
      </c>
      <c r="AI26" s="167">
        <v>1E-3</v>
      </c>
      <c r="AJ26" s="167">
        <v>0</v>
      </c>
      <c r="AK26" s="167">
        <v>2.4E-2</v>
      </c>
      <c r="AL26" s="167">
        <v>1E-3</v>
      </c>
      <c r="AM26" s="167">
        <v>0</v>
      </c>
      <c r="AN26" s="167">
        <v>0</v>
      </c>
      <c r="AO26" s="167">
        <v>25.997</v>
      </c>
      <c r="AP26" s="167">
        <v>18.997</v>
      </c>
      <c r="AQ26" s="167">
        <v>0</v>
      </c>
      <c r="AR26" s="167">
        <v>33.999000000000002</v>
      </c>
      <c r="AS26" s="167">
        <v>21</v>
      </c>
      <c r="AT26" s="167">
        <v>1.0999999999999999E-2</v>
      </c>
      <c r="AU26" s="167">
        <v>26.972999999999999</v>
      </c>
      <c r="AV26" s="167">
        <v>0.999</v>
      </c>
      <c r="AW26" s="167">
        <v>10.999000000000001</v>
      </c>
      <c r="AX26" s="167">
        <v>63.103000000000002</v>
      </c>
      <c r="AY26" s="167">
        <v>0</v>
      </c>
      <c r="AZ26" s="167">
        <v>2.3E-2</v>
      </c>
      <c r="BA26" s="167">
        <v>0</v>
      </c>
      <c r="BB26" s="167">
        <v>512.50199999999995</v>
      </c>
      <c r="BC26" s="167">
        <v>0</v>
      </c>
      <c r="BD26" s="167">
        <v>0</v>
      </c>
      <c r="BE26" s="167">
        <v>372.94499999999999</v>
      </c>
      <c r="BF26" s="167">
        <v>121.748</v>
      </c>
      <c r="BG26" s="167">
        <v>0</v>
      </c>
      <c r="BH26" s="167">
        <v>0</v>
      </c>
      <c r="BI26" s="167">
        <v>3</v>
      </c>
      <c r="BJ26" s="167">
        <v>20.001000000000001</v>
      </c>
      <c r="BK26" s="167">
        <v>26.995000000000001</v>
      </c>
      <c r="BL26" s="167">
        <v>0.996</v>
      </c>
      <c r="BM26" s="167">
        <v>1</v>
      </c>
      <c r="BN26" s="167">
        <v>0.03</v>
      </c>
      <c r="BO26" s="167">
        <v>0</v>
      </c>
      <c r="BP26" s="166">
        <v>11592.138160231079</v>
      </c>
      <c r="BQ26" s="166">
        <v>798.97799999999995</v>
      </c>
      <c r="BR26" s="167">
        <v>0</v>
      </c>
      <c r="BS26" s="167">
        <v>0</v>
      </c>
      <c r="BT26" s="167">
        <v>798.97799999999995</v>
      </c>
      <c r="BU26" s="167">
        <v>466.78699999999998</v>
      </c>
      <c r="BV26" s="167">
        <v>0</v>
      </c>
      <c r="BW26" s="167">
        <v>335</v>
      </c>
      <c r="BX26" s="167">
        <v>335</v>
      </c>
      <c r="BY26" s="167">
        <v>801.78700000000003</v>
      </c>
      <c r="BZ26" s="167">
        <v>5585.6435176698033</v>
      </c>
      <c r="CA26" s="167">
        <v>7593.4493220991226</v>
      </c>
      <c r="CB26" s="167">
        <v>13179.092839768929</v>
      </c>
      <c r="CC26" s="167">
        <v>14779.857839768931</v>
      </c>
      <c r="CD26" s="166">
        <v>26371.995999999999</v>
      </c>
      <c r="CE26" s="158"/>
    </row>
    <row r="27" spans="1:83" ht="18" x14ac:dyDescent="0.25">
      <c r="A27" s="158" t="s">
        <v>186</v>
      </c>
      <c r="B27" s="277"/>
      <c r="C27" s="153" t="s">
        <v>328</v>
      </c>
      <c r="D27" s="166">
        <v>0</v>
      </c>
      <c r="E27" s="167">
        <v>80.995000000000005</v>
      </c>
      <c r="F27" s="167">
        <v>0</v>
      </c>
      <c r="G27" s="167">
        <v>10.994999999999999</v>
      </c>
      <c r="H27" s="167">
        <v>12.932</v>
      </c>
      <c r="I27" s="167">
        <v>0</v>
      </c>
      <c r="J27" s="167">
        <v>0</v>
      </c>
      <c r="K27" s="167">
        <v>0</v>
      </c>
      <c r="L27" s="167">
        <v>0</v>
      </c>
      <c r="M27" s="167">
        <v>0</v>
      </c>
      <c r="N27" s="167">
        <v>4.992</v>
      </c>
      <c r="O27" s="167">
        <v>0</v>
      </c>
      <c r="P27" s="167">
        <v>3.0270000000000001</v>
      </c>
      <c r="Q27" s="167">
        <v>9.0019999999999989</v>
      </c>
      <c r="R27" s="167">
        <v>2E-3</v>
      </c>
      <c r="S27" s="167">
        <v>3.3055529320259708E-2</v>
      </c>
      <c r="T27" s="167">
        <v>2.0019999999999998</v>
      </c>
      <c r="U27" s="167">
        <v>2.3999999999997361E-3</v>
      </c>
      <c r="V27" s="167">
        <v>5.0570000000000004</v>
      </c>
      <c r="W27" s="167">
        <v>272.23700000000002</v>
      </c>
      <c r="X27" s="167">
        <v>2E-3</v>
      </c>
      <c r="Y27" s="167">
        <v>16.001999999999999</v>
      </c>
      <c r="Z27" s="167">
        <v>44.965000000000003</v>
      </c>
      <c r="AA27" s="167">
        <v>0</v>
      </c>
      <c r="AB27" s="167">
        <v>4.9980000000000002</v>
      </c>
      <c r="AC27" s="167">
        <v>72.994</v>
      </c>
      <c r="AD27" s="167">
        <v>305.98700000000002</v>
      </c>
      <c r="AE27" s="167">
        <v>4508.9759999999997</v>
      </c>
      <c r="AF27" s="167">
        <v>233.928</v>
      </c>
      <c r="AG27" s="167">
        <v>132.99199999999999</v>
      </c>
      <c r="AH27" s="167">
        <v>951.94600000000003</v>
      </c>
      <c r="AI27" s="167">
        <v>0</v>
      </c>
      <c r="AJ27" s="167">
        <v>0</v>
      </c>
      <c r="AK27" s="167">
        <v>333.97300000000001</v>
      </c>
      <c r="AL27" s="167">
        <v>52.997</v>
      </c>
      <c r="AM27" s="167">
        <v>0</v>
      </c>
      <c r="AN27" s="167">
        <v>0</v>
      </c>
      <c r="AO27" s="167">
        <v>4.9950000000000001</v>
      </c>
      <c r="AP27" s="167">
        <v>50.996000000000002</v>
      </c>
      <c r="AQ27" s="167">
        <v>13.996</v>
      </c>
      <c r="AR27" s="167">
        <v>93.998999999999995</v>
      </c>
      <c r="AS27" s="167">
        <v>92.998999999999995</v>
      </c>
      <c r="AT27" s="167">
        <v>51.999000000000002</v>
      </c>
      <c r="AU27" s="167">
        <v>31.98</v>
      </c>
      <c r="AV27" s="167">
        <v>17.998000000000001</v>
      </c>
      <c r="AW27" s="167">
        <v>77.944000000000003</v>
      </c>
      <c r="AX27" s="167">
        <v>0</v>
      </c>
      <c r="AY27" s="167">
        <v>0</v>
      </c>
      <c r="AZ27" s="167">
        <v>1.6E-2</v>
      </c>
      <c r="BA27" s="167">
        <v>0</v>
      </c>
      <c r="BB27" s="167">
        <v>810.98</v>
      </c>
      <c r="BC27" s="167">
        <v>13.994999999999999</v>
      </c>
      <c r="BD27" s="167">
        <v>0</v>
      </c>
      <c r="BE27" s="167">
        <v>79.991</v>
      </c>
      <c r="BF27" s="167">
        <v>76.872</v>
      </c>
      <c r="BG27" s="167">
        <v>175.999</v>
      </c>
      <c r="BH27" s="167">
        <v>130.99799999999999</v>
      </c>
      <c r="BI27" s="167">
        <v>194.00200000000001</v>
      </c>
      <c r="BJ27" s="167">
        <v>6.9969999999999999</v>
      </c>
      <c r="BK27" s="167">
        <v>34.982999999999997</v>
      </c>
      <c r="BL27" s="167">
        <v>4.9610000000000003</v>
      </c>
      <c r="BM27" s="167">
        <v>0.995</v>
      </c>
      <c r="BN27" s="167">
        <v>1.6E-2</v>
      </c>
      <c r="BO27" s="167">
        <v>0</v>
      </c>
      <c r="BP27" s="166">
        <v>9068.7874555293183</v>
      </c>
      <c r="BQ27" s="166">
        <v>5586.9129999999996</v>
      </c>
      <c r="BR27" s="167">
        <v>0</v>
      </c>
      <c r="BS27" s="167">
        <v>0</v>
      </c>
      <c r="BT27" s="167">
        <v>5586.9129999999996</v>
      </c>
      <c r="BU27" s="167">
        <v>3743.6930000000002</v>
      </c>
      <c r="BV27" s="167">
        <v>0</v>
      </c>
      <c r="BW27" s="167">
        <v>-60</v>
      </c>
      <c r="BX27" s="167">
        <v>-60</v>
      </c>
      <c r="BY27" s="167">
        <v>3683.6930000000002</v>
      </c>
      <c r="BZ27" s="167">
        <v>17206.874320347739</v>
      </c>
      <c r="CA27" s="167">
        <v>20664.73322412296</v>
      </c>
      <c r="CB27" s="167">
        <v>37871.607544470688</v>
      </c>
      <c r="CC27" s="167">
        <v>47142.213544470687</v>
      </c>
      <c r="CD27" s="166">
        <v>56211.001000000011</v>
      </c>
      <c r="CE27" s="158"/>
    </row>
    <row r="28" spans="1:83" ht="18" x14ac:dyDescent="0.25">
      <c r="A28" s="158" t="s">
        <v>187</v>
      </c>
      <c r="B28" s="277"/>
      <c r="C28" s="153" t="s">
        <v>329</v>
      </c>
      <c r="D28" s="166">
        <v>0</v>
      </c>
      <c r="E28" s="167">
        <v>0</v>
      </c>
      <c r="F28" s="167">
        <v>1.9990000000000001</v>
      </c>
      <c r="G28" s="167">
        <v>239.994</v>
      </c>
      <c r="H28" s="167">
        <v>0</v>
      </c>
      <c r="I28" s="167">
        <v>0</v>
      </c>
      <c r="J28" s="167">
        <v>0</v>
      </c>
      <c r="K28" s="167">
        <v>0</v>
      </c>
      <c r="L28" s="167">
        <v>0</v>
      </c>
      <c r="M28" s="167">
        <v>0</v>
      </c>
      <c r="N28" s="167">
        <v>0</v>
      </c>
      <c r="O28" s="167">
        <v>0</v>
      </c>
      <c r="P28" s="167">
        <v>0</v>
      </c>
      <c r="Q28" s="167">
        <v>0</v>
      </c>
      <c r="R28" s="167">
        <v>0</v>
      </c>
      <c r="S28" s="167">
        <v>1.01</v>
      </c>
      <c r="T28" s="167">
        <v>187.99</v>
      </c>
      <c r="U28" s="167">
        <v>0</v>
      </c>
      <c r="V28" s="167">
        <v>1.028</v>
      </c>
      <c r="W28" s="167">
        <v>25.024999999999999</v>
      </c>
      <c r="X28" s="167">
        <v>3703.5070000000001</v>
      </c>
      <c r="Y28" s="167">
        <v>0</v>
      </c>
      <c r="Z28" s="167">
        <v>2429.0509999999999</v>
      </c>
      <c r="AA28" s="167">
        <v>0</v>
      </c>
      <c r="AB28" s="167">
        <v>0</v>
      </c>
      <c r="AC28" s="167">
        <v>0</v>
      </c>
      <c r="AD28" s="167">
        <v>0</v>
      </c>
      <c r="AE28" s="167">
        <v>0</v>
      </c>
      <c r="AF28" s="167">
        <v>0</v>
      </c>
      <c r="AG28" s="167">
        <v>0</v>
      </c>
      <c r="AH28" s="167">
        <v>92.74</v>
      </c>
      <c r="AI28" s="167">
        <v>240.995</v>
      </c>
      <c r="AJ28" s="167">
        <v>44.904000000000003</v>
      </c>
      <c r="AK28" s="167">
        <v>0</v>
      </c>
      <c r="AL28" s="167">
        <v>0</v>
      </c>
      <c r="AM28" s="167">
        <v>0</v>
      </c>
      <c r="AN28" s="167">
        <v>0</v>
      </c>
      <c r="AO28" s="167">
        <v>0</v>
      </c>
      <c r="AP28" s="167">
        <v>0</v>
      </c>
      <c r="AQ28" s="167">
        <v>0</v>
      </c>
      <c r="AR28" s="167">
        <v>1.9990000000000001</v>
      </c>
      <c r="AS28" s="167">
        <v>28.992999999999999</v>
      </c>
      <c r="AT28" s="167">
        <v>4.99</v>
      </c>
      <c r="AU28" s="167">
        <v>99.871000000000009</v>
      </c>
      <c r="AV28" s="167">
        <v>0</v>
      </c>
      <c r="AW28" s="167">
        <v>0</v>
      </c>
      <c r="AX28" s="167">
        <v>0</v>
      </c>
      <c r="AY28" s="167">
        <v>0</v>
      </c>
      <c r="AZ28" s="167">
        <v>0</v>
      </c>
      <c r="BA28" s="167">
        <v>0</v>
      </c>
      <c r="BB28" s="167">
        <v>0</v>
      </c>
      <c r="BC28" s="167">
        <v>0</v>
      </c>
      <c r="BD28" s="167">
        <v>0</v>
      </c>
      <c r="BE28" s="167">
        <v>0</v>
      </c>
      <c r="BF28" s="167">
        <v>2186.5419999999999</v>
      </c>
      <c r="BG28" s="167">
        <v>0</v>
      </c>
      <c r="BH28" s="167">
        <v>166.999</v>
      </c>
      <c r="BI28" s="167">
        <v>0</v>
      </c>
      <c r="BJ28" s="167">
        <v>21.943999999999999</v>
      </c>
      <c r="BK28" s="167">
        <v>0</v>
      </c>
      <c r="BL28" s="167">
        <v>3.9609999999999999</v>
      </c>
      <c r="BM28" s="167">
        <v>0</v>
      </c>
      <c r="BN28" s="167">
        <v>0</v>
      </c>
      <c r="BO28" s="167">
        <v>0</v>
      </c>
      <c r="BP28" s="166">
        <v>9483.5819999999985</v>
      </c>
      <c r="BQ28" s="166">
        <v>1952.3969999999999</v>
      </c>
      <c r="BR28" s="167">
        <v>0</v>
      </c>
      <c r="BS28" s="167">
        <v>0</v>
      </c>
      <c r="BT28" s="167">
        <v>1952.3969999999999</v>
      </c>
      <c r="BU28" s="167">
        <v>1269.575</v>
      </c>
      <c r="BV28" s="167">
        <v>0</v>
      </c>
      <c r="BW28" s="167">
        <v>664</v>
      </c>
      <c r="BX28" s="167">
        <v>664</v>
      </c>
      <c r="BY28" s="167">
        <v>1933.575</v>
      </c>
      <c r="BZ28" s="167">
        <v>5082.4181260369933</v>
      </c>
      <c r="CA28" s="167">
        <v>11144.026873962999</v>
      </c>
      <c r="CB28" s="167">
        <v>16226.445</v>
      </c>
      <c r="CC28" s="167">
        <v>20112.417000000001</v>
      </c>
      <c r="CD28" s="166">
        <v>29595.999</v>
      </c>
      <c r="CE28" s="158"/>
    </row>
    <row r="29" spans="1:83" ht="18" x14ac:dyDescent="0.25">
      <c r="A29" s="158" t="s">
        <v>188</v>
      </c>
      <c r="B29" s="277"/>
      <c r="C29" s="153" t="s">
        <v>330</v>
      </c>
      <c r="D29" s="166">
        <v>22.995999999999999</v>
      </c>
      <c r="E29" s="167">
        <v>3.996</v>
      </c>
      <c r="F29" s="167">
        <v>1.8520000000000001</v>
      </c>
      <c r="G29" s="167">
        <v>19.995000000000001</v>
      </c>
      <c r="H29" s="167">
        <v>31.960999999999991</v>
      </c>
      <c r="I29" s="167">
        <v>3.7778024663920429E-3</v>
      </c>
      <c r="J29" s="167">
        <v>45.891000000000012</v>
      </c>
      <c r="K29" s="167">
        <v>4.0000000000000001E-3</v>
      </c>
      <c r="L29" s="167">
        <v>13.997999999999999</v>
      </c>
      <c r="M29" s="167">
        <v>0</v>
      </c>
      <c r="N29" s="167">
        <v>12.997</v>
      </c>
      <c r="O29" s="167">
        <v>38.966999999999999</v>
      </c>
      <c r="P29" s="167">
        <v>11.997</v>
      </c>
      <c r="Q29" s="167">
        <v>18.992999999999999</v>
      </c>
      <c r="R29" s="167">
        <v>8.9969999999999999</v>
      </c>
      <c r="S29" s="167">
        <v>5.9445555555555547</v>
      </c>
      <c r="T29" s="167">
        <v>6.1875878878772132E-3</v>
      </c>
      <c r="U29" s="167">
        <v>1.002</v>
      </c>
      <c r="V29" s="167">
        <v>1E-3</v>
      </c>
      <c r="W29" s="167">
        <v>1.0274272649324401</v>
      </c>
      <c r="X29" s="167">
        <v>30.981000000000002</v>
      </c>
      <c r="Y29" s="167">
        <v>78.044468602458096</v>
      </c>
      <c r="Z29" s="167">
        <v>36.99</v>
      </c>
      <c r="AA29" s="167">
        <v>7.9970999955881652</v>
      </c>
      <c r="AB29" s="167">
        <v>4.9989999999999997</v>
      </c>
      <c r="AC29" s="167">
        <v>24.994</v>
      </c>
      <c r="AD29" s="167">
        <v>435.98599999999999</v>
      </c>
      <c r="AE29" s="167">
        <v>16.997</v>
      </c>
      <c r="AF29" s="167">
        <v>64.799000000000007</v>
      </c>
      <c r="AG29" s="167">
        <v>0.02</v>
      </c>
      <c r="AH29" s="167">
        <v>2.0299999999999998</v>
      </c>
      <c r="AI29" s="167">
        <v>36.997</v>
      </c>
      <c r="AJ29" s="167">
        <v>0</v>
      </c>
      <c r="AK29" s="167">
        <v>72.998999999999995</v>
      </c>
      <c r="AL29" s="167">
        <v>48.999000000000002</v>
      </c>
      <c r="AM29" s="167">
        <v>21.03</v>
      </c>
      <c r="AN29" s="167">
        <v>12.997999999999999</v>
      </c>
      <c r="AO29" s="167">
        <v>149.995</v>
      </c>
      <c r="AP29" s="167">
        <v>7.9960000000000004</v>
      </c>
      <c r="AQ29" s="167">
        <v>4.0030000000000001</v>
      </c>
      <c r="AR29" s="167">
        <v>10.997999999999999</v>
      </c>
      <c r="AS29" s="167">
        <v>73.001000000000005</v>
      </c>
      <c r="AT29" s="167">
        <v>82.998999999999995</v>
      </c>
      <c r="AU29" s="167">
        <v>58.956000000000003</v>
      </c>
      <c r="AV29" s="167">
        <v>3.9969999999999999</v>
      </c>
      <c r="AW29" s="167">
        <v>29.997</v>
      </c>
      <c r="AX29" s="167">
        <v>14.997</v>
      </c>
      <c r="AY29" s="167">
        <v>35.996000000000002</v>
      </c>
      <c r="AZ29" s="167">
        <v>1E-3</v>
      </c>
      <c r="BA29" s="167">
        <v>67.992999999999995</v>
      </c>
      <c r="BB29" s="167">
        <v>3.9980000000000002</v>
      </c>
      <c r="BC29" s="167">
        <v>12.996</v>
      </c>
      <c r="BD29" s="167">
        <v>2.9969999999999999</v>
      </c>
      <c r="BE29" s="167">
        <v>10.042999999999999</v>
      </c>
      <c r="BF29" s="167">
        <v>327.05700000000002</v>
      </c>
      <c r="BG29" s="167">
        <v>321.99900000000002</v>
      </c>
      <c r="BH29" s="167">
        <v>441.017</v>
      </c>
      <c r="BI29" s="167">
        <v>94.00200000000001</v>
      </c>
      <c r="BJ29" s="167">
        <v>103.992</v>
      </c>
      <c r="BK29" s="167">
        <v>37.997999999999998</v>
      </c>
      <c r="BL29" s="167">
        <v>6.9239999999999986</v>
      </c>
      <c r="BM29" s="167">
        <v>3.9940000000000002</v>
      </c>
      <c r="BN29" s="167">
        <v>5</v>
      </c>
      <c r="BO29" s="167">
        <v>0</v>
      </c>
      <c r="BP29" s="166">
        <v>3450.4395168088899</v>
      </c>
      <c r="BQ29" s="166">
        <v>6006.9695831911122</v>
      </c>
      <c r="BR29" s="167">
        <v>0</v>
      </c>
      <c r="BS29" s="167">
        <v>0</v>
      </c>
      <c r="BT29" s="167">
        <v>6006.9695831911122</v>
      </c>
      <c r="BU29" s="167">
        <v>3083.1120000000001</v>
      </c>
      <c r="BV29" s="167">
        <v>856</v>
      </c>
      <c r="BW29" s="167">
        <v>65</v>
      </c>
      <c r="BX29" s="167">
        <v>921</v>
      </c>
      <c r="BY29" s="167">
        <v>4004.1120000000001</v>
      </c>
      <c r="BZ29" s="167">
        <v>1582.164150323415</v>
      </c>
      <c r="CA29" s="167">
        <v>1783.3079496765799</v>
      </c>
      <c r="CB29" s="167">
        <v>3365.473</v>
      </c>
      <c r="CC29" s="167">
        <v>13376.554583191109</v>
      </c>
      <c r="CD29" s="166">
        <v>16826.9941</v>
      </c>
      <c r="CE29" s="158"/>
    </row>
    <row r="30" spans="1:83" ht="18" x14ac:dyDescent="0.25">
      <c r="A30" s="158" t="s">
        <v>189</v>
      </c>
      <c r="B30" s="277"/>
      <c r="C30" s="153" t="s">
        <v>331</v>
      </c>
      <c r="D30" s="166">
        <v>56</v>
      </c>
      <c r="E30" s="167">
        <v>6</v>
      </c>
      <c r="F30" s="167">
        <v>51.999000000000002</v>
      </c>
      <c r="G30" s="167">
        <v>1163.998</v>
      </c>
      <c r="H30" s="167">
        <v>1106</v>
      </c>
      <c r="I30" s="167">
        <v>85</v>
      </c>
      <c r="J30" s="167">
        <v>63</v>
      </c>
      <c r="K30" s="167">
        <v>59</v>
      </c>
      <c r="L30" s="167">
        <v>136</v>
      </c>
      <c r="M30" s="167">
        <v>151</v>
      </c>
      <c r="N30" s="167">
        <v>371</v>
      </c>
      <c r="O30" s="167">
        <v>170</v>
      </c>
      <c r="P30" s="167">
        <v>330</v>
      </c>
      <c r="Q30" s="167">
        <v>410</v>
      </c>
      <c r="R30" s="167">
        <v>182</v>
      </c>
      <c r="S30" s="167">
        <v>563.99900000000002</v>
      </c>
      <c r="T30" s="167">
        <v>136</v>
      </c>
      <c r="U30" s="167">
        <v>129</v>
      </c>
      <c r="V30" s="167">
        <v>194.999</v>
      </c>
      <c r="W30" s="167">
        <v>421</v>
      </c>
      <c r="X30" s="167">
        <v>664.99800000000005</v>
      </c>
      <c r="Y30" s="167">
        <v>183</v>
      </c>
      <c r="Z30" s="167">
        <v>956.00300000000004</v>
      </c>
      <c r="AA30" s="167">
        <v>2721</v>
      </c>
      <c r="AB30" s="167">
        <v>60</v>
      </c>
      <c r="AC30" s="167">
        <v>134</v>
      </c>
      <c r="AD30" s="167">
        <v>128</v>
      </c>
      <c r="AE30" s="167">
        <v>234</v>
      </c>
      <c r="AF30" s="167">
        <v>677</v>
      </c>
      <c r="AG30" s="167">
        <v>1093</v>
      </c>
      <c r="AH30" s="167">
        <v>1273</v>
      </c>
      <c r="AI30" s="167">
        <v>116.011</v>
      </c>
      <c r="AJ30" s="167">
        <v>2929.9989999999998</v>
      </c>
      <c r="AK30" s="167">
        <v>596.99800000000005</v>
      </c>
      <c r="AL30" s="167">
        <v>50</v>
      </c>
      <c r="AM30" s="167">
        <v>725</v>
      </c>
      <c r="AN30" s="167">
        <v>46</v>
      </c>
      <c r="AO30" s="167">
        <v>22</v>
      </c>
      <c r="AP30" s="167">
        <v>699</v>
      </c>
      <c r="AQ30" s="167">
        <v>275</v>
      </c>
      <c r="AR30" s="167">
        <v>18</v>
      </c>
      <c r="AS30" s="167">
        <v>23</v>
      </c>
      <c r="AT30" s="167">
        <v>27.998999999999999</v>
      </c>
      <c r="AU30" s="167">
        <v>1</v>
      </c>
      <c r="AV30" s="167">
        <v>0</v>
      </c>
      <c r="AW30" s="167">
        <v>259</v>
      </c>
      <c r="AX30" s="167">
        <v>68</v>
      </c>
      <c r="AY30" s="167">
        <v>69</v>
      </c>
      <c r="AZ30" s="167">
        <v>38</v>
      </c>
      <c r="BA30" s="167">
        <v>43</v>
      </c>
      <c r="BB30" s="167">
        <v>490</v>
      </c>
      <c r="BC30" s="167">
        <v>3</v>
      </c>
      <c r="BD30" s="167">
        <v>43</v>
      </c>
      <c r="BE30" s="167">
        <v>435</v>
      </c>
      <c r="BF30" s="167">
        <v>0</v>
      </c>
      <c r="BG30" s="167">
        <v>118</v>
      </c>
      <c r="BH30" s="167">
        <v>475</v>
      </c>
      <c r="BI30" s="167">
        <v>363</v>
      </c>
      <c r="BJ30" s="167">
        <v>292</v>
      </c>
      <c r="BK30" s="167">
        <v>287</v>
      </c>
      <c r="BL30" s="167">
        <v>29</v>
      </c>
      <c r="BM30" s="167">
        <v>3</v>
      </c>
      <c r="BN30" s="167">
        <v>97</v>
      </c>
      <c r="BO30" s="167">
        <v>0</v>
      </c>
      <c r="BP30" s="166">
        <v>22552.003000000001</v>
      </c>
      <c r="BQ30" s="166">
        <v>0</v>
      </c>
      <c r="BR30" s="167">
        <v>0</v>
      </c>
      <c r="BS30" s="167">
        <v>0</v>
      </c>
      <c r="BT30" s="167">
        <v>0</v>
      </c>
      <c r="BU30" s="167">
        <v>0</v>
      </c>
      <c r="BV30" s="167">
        <v>0</v>
      </c>
      <c r="BW30" s="167">
        <v>0</v>
      </c>
      <c r="BX30" s="167">
        <v>0</v>
      </c>
      <c r="BY30" s="167">
        <v>0</v>
      </c>
      <c r="BZ30" s="167">
        <v>859.00000000000011</v>
      </c>
      <c r="CA30" s="167">
        <v>793</v>
      </c>
      <c r="CB30" s="167">
        <v>1652</v>
      </c>
      <c r="CC30" s="167">
        <v>1652</v>
      </c>
      <c r="CD30" s="166">
        <v>24204.003000000001</v>
      </c>
      <c r="CE30" s="158"/>
    </row>
    <row r="31" spans="1:83" ht="18" x14ac:dyDescent="0.25">
      <c r="A31" s="158" t="s">
        <v>190</v>
      </c>
      <c r="B31" s="277"/>
      <c r="C31" s="153" t="s">
        <v>332</v>
      </c>
      <c r="D31" s="166">
        <v>237.99799999999999</v>
      </c>
      <c r="E31" s="167">
        <v>3.9990000000000001</v>
      </c>
      <c r="F31" s="167">
        <v>11.999000000000001</v>
      </c>
      <c r="G31" s="167">
        <v>228.99299999999999</v>
      </c>
      <c r="H31" s="167">
        <v>1339.9780000000001</v>
      </c>
      <c r="I31" s="167">
        <v>138.995</v>
      </c>
      <c r="J31" s="167">
        <v>139.99799999999999</v>
      </c>
      <c r="K31" s="167">
        <v>352.99799999999999</v>
      </c>
      <c r="L31" s="167">
        <v>233.99799999999999</v>
      </c>
      <c r="M31" s="167">
        <v>247.99799999999999</v>
      </c>
      <c r="N31" s="167">
        <v>1075.9880000000001</v>
      </c>
      <c r="O31" s="167">
        <v>153.99700000000001</v>
      </c>
      <c r="P31" s="167">
        <v>535.99800000000005</v>
      </c>
      <c r="Q31" s="167">
        <v>435.99400000000003</v>
      </c>
      <c r="R31" s="167">
        <v>343.99599999999998</v>
      </c>
      <c r="S31" s="167">
        <v>546.995</v>
      </c>
      <c r="T31" s="167">
        <v>149.99799999999999</v>
      </c>
      <c r="U31" s="167">
        <v>103.998</v>
      </c>
      <c r="V31" s="167">
        <v>245.99799999999999</v>
      </c>
      <c r="W31" s="167">
        <v>339.99799999999999</v>
      </c>
      <c r="X31" s="167">
        <v>180.99299999999999</v>
      </c>
      <c r="Y31" s="167">
        <v>166.99600000000001</v>
      </c>
      <c r="Z31" s="167">
        <v>117.996</v>
      </c>
      <c r="AA31" s="167">
        <v>58233.072</v>
      </c>
      <c r="AB31" s="167">
        <v>522.99700000000007</v>
      </c>
      <c r="AC31" s="167">
        <v>229.994</v>
      </c>
      <c r="AD31" s="167">
        <v>797.99299999999994</v>
      </c>
      <c r="AE31" s="167">
        <v>228.99799999999999</v>
      </c>
      <c r="AF31" s="167">
        <v>889.99599999999998</v>
      </c>
      <c r="AG31" s="167">
        <v>2802.9960000000001</v>
      </c>
      <c r="AH31" s="167">
        <v>425.99599999999998</v>
      </c>
      <c r="AI31" s="167">
        <v>18.998000000000001</v>
      </c>
      <c r="AJ31" s="167">
        <v>38.997999999999998</v>
      </c>
      <c r="AK31" s="167">
        <v>337.99700000000001</v>
      </c>
      <c r="AL31" s="167">
        <v>68.998000000000005</v>
      </c>
      <c r="AM31" s="167">
        <v>2160.9940000000001</v>
      </c>
      <c r="AN31" s="167">
        <v>57.997999999999998</v>
      </c>
      <c r="AO31" s="167">
        <v>102.996</v>
      </c>
      <c r="AP31" s="167">
        <v>508.99700000000001</v>
      </c>
      <c r="AQ31" s="167">
        <v>480.99599999999998</v>
      </c>
      <c r="AR31" s="167">
        <v>502.99799999999999</v>
      </c>
      <c r="AS31" s="167">
        <v>117.998</v>
      </c>
      <c r="AT31" s="167">
        <v>308.99799999999999</v>
      </c>
      <c r="AU31" s="167">
        <v>385.99599999999998</v>
      </c>
      <c r="AV31" s="167">
        <v>1202.998</v>
      </c>
      <c r="AW31" s="167">
        <v>393.99299999999999</v>
      </c>
      <c r="AX31" s="167">
        <v>142.99799999999999</v>
      </c>
      <c r="AY31" s="167">
        <v>109.998</v>
      </c>
      <c r="AZ31" s="167">
        <v>158.99799999999999</v>
      </c>
      <c r="BA31" s="167">
        <v>165.99600000000001</v>
      </c>
      <c r="BB31" s="167">
        <v>95.99799999999999</v>
      </c>
      <c r="BC31" s="167">
        <v>40.997999999999998</v>
      </c>
      <c r="BD31" s="167">
        <v>186.99799999999999</v>
      </c>
      <c r="BE31" s="167">
        <v>417.99200000000002</v>
      </c>
      <c r="BF31" s="167">
        <v>941.99800000000005</v>
      </c>
      <c r="BG31" s="167">
        <v>1006.998</v>
      </c>
      <c r="BH31" s="167">
        <v>1501.998</v>
      </c>
      <c r="BI31" s="167">
        <v>543.99599999999998</v>
      </c>
      <c r="BJ31" s="167">
        <v>294.99400000000003</v>
      </c>
      <c r="BK31" s="167">
        <v>382.99799999999999</v>
      </c>
      <c r="BL31" s="167">
        <v>134.99700000000001</v>
      </c>
      <c r="BM31" s="167">
        <v>0</v>
      </c>
      <c r="BN31" s="167">
        <v>216.99799999999999</v>
      </c>
      <c r="BO31" s="167">
        <v>1E-3</v>
      </c>
      <c r="BP31" s="166">
        <v>44502.4480000002</v>
      </c>
      <c r="BQ31" s="166">
        <v>28281.183000000001</v>
      </c>
      <c r="BR31" s="167">
        <v>1E-3</v>
      </c>
      <c r="BS31" s="167">
        <v>2E-3</v>
      </c>
      <c r="BT31" s="167">
        <v>28281.186000000002</v>
      </c>
      <c r="BU31" s="167">
        <v>1E-3</v>
      </c>
      <c r="BV31" s="167">
        <v>5.0000000000000001E-3</v>
      </c>
      <c r="BW31" s="167">
        <v>-77.990000000000009</v>
      </c>
      <c r="BX31" s="167">
        <v>-77.985000000000014</v>
      </c>
      <c r="BY31" s="167">
        <v>-77.944000000000003</v>
      </c>
      <c r="BZ31" s="167">
        <v>158.0859728506787</v>
      </c>
      <c r="CA31" s="167">
        <v>58.914027149321257</v>
      </c>
      <c r="CB31" s="167">
        <v>217</v>
      </c>
      <c r="CC31" s="167">
        <v>24420.202000000001</v>
      </c>
      <c r="CD31" s="166">
        <v>112923.05000000021</v>
      </c>
      <c r="CE31" s="158"/>
    </row>
    <row r="32" spans="1:83" ht="18" x14ac:dyDescent="0.25">
      <c r="A32" s="158" t="s">
        <v>191</v>
      </c>
      <c r="B32" s="277"/>
      <c r="C32" s="153" t="s">
        <v>333</v>
      </c>
      <c r="D32" s="166">
        <v>60.999000000000002</v>
      </c>
      <c r="E32" s="167">
        <v>0.999</v>
      </c>
      <c r="F32" s="167">
        <v>2.9990000000000001</v>
      </c>
      <c r="G32" s="167">
        <v>21.995999999999999</v>
      </c>
      <c r="H32" s="167">
        <v>225.989</v>
      </c>
      <c r="I32" s="167">
        <v>12.997</v>
      </c>
      <c r="J32" s="167">
        <v>21.998999999999999</v>
      </c>
      <c r="K32" s="167">
        <v>33.999000000000002</v>
      </c>
      <c r="L32" s="167">
        <v>16.998999999999999</v>
      </c>
      <c r="M32" s="167">
        <v>30.998999999999999</v>
      </c>
      <c r="N32" s="167">
        <v>90.993999999999986</v>
      </c>
      <c r="O32" s="167">
        <v>18.998999999999999</v>
      </c>
      <c r="P32" s="167">
        <v>23.998999999999999</v>
      </c>
      <c r="Q32" s="167">
        <v>28.998000000000001</v>
      </c>
      <c r="R32" s="167">
        <v>18.998000000000001</v>
      </c>
      <c r="S32" s="167">
        <v>40.997999999999998</v>
      </c>
      <c r="T32" s="167">
        <v>10.999000000000001</v>
      </c>
      <c r="U32" s="167">
        <v>6.9989999999999997</v>
      </c>
      <c r="V32" s="167">
        <v>16.998999999999999</v>
      </c>
      <c r="W32" s="167">
        <v>16.998999999999999</v>
      </c>
      <c r="X32" s="167">
        <v>17.997</v>
      </c>
      <c r="Y32" s="167">
        <v>38.997999999999998</v>
      </c>
      <c r="Z32" s="167">
        <v>20.997</v>
      </c>
      <c r="AA32" s="167">
        <v>89.99799999999999</v>
      </c>
      <c r="AB32" s="167">
        <v>496.99900000000002</v>
      </c>
      <c r="AC32" s="167">
        <v>259.99700000000001</v>
      </c>
      <c r="AD32" s="167">
        <v>116.997</v>
      </c>
      <c r="AE32" s="167">
        <v>76.998999999999995</v>
      </c>
      <c r="AF32" s="167">
        <v>123.999</v>
      </c>
      <c r="AG32" s="167">
        <v>277.99900000000002</v>
      </c>
      <c r="AH32" s="167">
        <v>52.997999999999998</v>
      </c>
      <c r="AI32" s="167">
        <v>7.9989999999999997</v>
      </c>
      <c r="AJ32" s="167">
        <v>2.9990000000000001</v>
      </c>
      <c r="AK32" s="167">
        <v>63.999000000000002</v>
      </c>
      <c r="AL32" s="167">
        <v>6.9989999999999997</v>
      </c>
      <c r="AM32" s="167">
        <v>529.99800000000005</v>
      </c>
      <c r="AN32" s="167">
        <v>5.9989999999999997</v>
      </c>
      <c r="AO32" s="167">
        <v>6.9979999999999993</v>
      </c>
      <c r="AP32" s="167">
        <v>10.999000000000001</v>
      </c>
      <c r="AQ32" s="167">
        <v>21.998000000000001</v>
      </c>
      <c r="AR32" s="167">
        <v>5.9989999999999997</v>
      </c>
      <c r="AS32" s="167">
        <v>304.99900000000002</v>
      </c>
      <c r="AT32" s="167">
        <v>0.999</v>
      </c>
      <c r="AU32" s="167">
        <v>144.99799999999999</v>
      </c>
      <c r="AV32" s="167">
        <v>0</v>
      </c>
      <c r="AW32" s="167">
        <v>60.997</v>
      </c>
      <c r="AX32" s="167">
        <v>42.999000000000002</v>
      </c>
      <c r="AY32" s="167">
        <v>14.999000000000001</v>
      </c>
      <c r="AZ32" s="167">
        <v>9.9990000000000006</v>
      </c>
      <c r="BA32" s="167">
        <v>24.998000000000001</v>
      </c>
      <c r="BB32" s="167">
        <v>15.999000000000001</v>
      </c>
      <c r="BC32" s="167">
        <v>6.9989999999999997</v>
      </c>
      <c r="BD32" s="167">
        <v>7.9989999999999997</v>
      </c>
      <c r="BE32" s="167">
        <v>56.997</v>
      </c>
      <c r="BF32" s="167">
        <v>304.99900000000002</v>
      </c>
      <c r="BG32" s="167">
        <v>227.999</v>
      </c>
      <c r="BH32" s="167">
        <v>191.999</v>
      </c>
      <c r="BI32" s="167">
        <v>217.99799999999999</v>
      </c>
      <c r="BJ32" s="167">
        <v>50.997</v>
      </c>
      <c r="BK32" s="167">
        <v>116.999</v>
      </c>
      <c r="BL32" s="167">
        <v>26.998999999999999</v>
      </c>
      <c r="BM32" s="167">
        <v>12.999000000000001</v>
      </c>
      <c r="BN32" s="167">
        <v>54.999000000000002</v>
      </c>
      <c r="BO32" s="167">
        <v>0</v>
      </c>
      <c r="BP32" s="166">
        <v>4441.8919999999998</v>
      </c>
      <c r="BQ32" s="166">
        <v>4805.1310000000003</v>
      </c>
      <c r="BR32" s="167">
        <v>0</v>
      </c>
      <c r="BS32" s="167">
        <v>0</v>
      </c>
      <c r="BT32" s="167">
        <v>4805.1310000000003</v>
      </c>
      <c r="BU32" s="167">
        <v>0</v>
      </c>
      <c r="BV32" s="167">
        <v>0</v>
      </c>
      <c r="BW32" s="167">
        <v>26</v>
      </c>
      <c r="BX32" s="167">
        <v>26</v>
      </c>
      <c r="BY32" s="167">
        <v>26</v>
      </c>
      <c r="BZ32" s="167">
        <v>0</v>
      </c>
      <c r="CA32" s="167">
        <v>6</v>
      </c>
      <c r="CB32" s="167">
        <v>6</v>
      </c>
      <c r="CC32" s="167">
        <v>4837.1310000000003</v>
      </c>
      <c r="CD32" s="166">
        <v>9679.0229999999974</v>
      </c>
      <c r="CE32" s="158"/>
    </row>
    <row r="33" spans="1:83" ht="18" x14ac:dyDescent="0.25">
      <c r="A33" s="158" t="s">
        <v>192</v>
      </c>
      <c r="B33" s="277"/>
      <c r="C33" s="153" t="s">
        <v>256</v>
      </c>
      <c r="D33" s="166">
        <v>157.98699999999999</v>
      </c>
      <c r="E33" s="167">
        <v>0</v>
      </c>
      <c r="F33" s="167">
        <v>9.995000000000001</v>
      </c>
      <c r="G33" s="167">
        <v>26.999000832639471</v>
      </c>
      <c r="H33" s="167">
        <v>465.94900000000001</v>
      </c>
      <c r="I33" s="167">
        <v>31.992000000000001</v>
      </c>
      <c r="J33" s="167">
        <v>31.995000000000001</v>
      </c>
      <c r="K33" s="167">
        <v>126.98699999999999</v>
      </c>
      <c r="L33" s="167">
        <v>31.995999999999999</v>
      </c>
      <c r="M33" s="167">
        <v>60.994</v>
      </c>
      <c r="N33" s="167">
        <v>185.92699999999999</v>
      </c>
      <c r="O33" s="167">
        <v>58.994</v>
      </c>
      <c r="P33" s="167">
        <v>45.802999999999997</v>
      </c>
      <c r="Q33" s="167">
        <v>27.954000000000001</v>
      </c>
      <c r="R33" s="167">
        <v>214.733</v>
      </c>
      <c r="S33" s="167">
        <v>87.981999999999999</v>
      </c>
      <c r="T33" s="167">
        <v>17.995999999999999</v>
      </c>
      <c r="U33" s="167">
        <v>14.996</v>
      </c>
      <c r="V33" s="167">
        <v>41.994</v>
      </c>
      <c r="W33" s="167">
        <v>53.993000000000002</v>
      </c>
      <c r="X33" s="167">
        <v>50.988000000000007</v>
      </c>
      <c r="Y33" s="167">
        <v>63.978999999999999</v>
      </c>
      <c r="Z33" s="167">
        <v>35.991999999999997</v>
      </c>
      <c r="AA33" s="167">
        <v>14.089</v>
      </c>
      <c r="AB33" s="167">
        <v>94.995000000000005</v>
      </c>
      <c r="AC33" s="167">
        <v>3913.5650000000001</v>
      </c>
      <c r="AD33" s="167">
        <v>566.44000000000005</v>
      </c>
      <c r="AE33" s="167">
        <v>190.97800000000001</v>
      </c>
      <c r="AF33" s="167">
        <v>465.34100000000001</v>
      </c>
      <c r="AG33" s="167">
        <v>580.88</v>
      </c>
      <c r="AH33" s="167">
        <v>148.94399999999999</v>
      </c>
      <c r="AI33" s="167">
        <v>14.997</v>
      </c>
      <c r="AJ33" s="167">
        <v>3.9950000000000001</v>
      </c>
      <c r="AK33" s="167">
        <v>115.985</v>
      </c>
      <c r="AL33" s="167">
        <v>29.995999999999999</v>
      </c>
      <c r="AM33" s="167">
        <v>518.94000000000005</v>
      </c>
      <c r="AN33" s="167">
        <v>5.9960000000000004</v>
      </c>
      <c r="AO33" s="167">
        <v>19.992999999999999</v>
      </c>
      <c r="AP33" s="167">
        <v>4.9950000000000001</v>
      </c>
      <c r="AQ33" s="167">
        <v>22.992000000000001</v>
      </c>
      <c r="AR33" s="167">
        <v>9.02</v>
      </c>
      <c r="AS33" s="167">
        <v>41.994999999999997</v>
      </c>
      <c r="AT33" s="167">
        <v>65.977000000000004</v>
      </c>
      <c r="AU33" s="167">
        <v>148.98699999999999</v>
      </c>
      <c r="AV33" s="167">
        <v>46.996000000000002</v>
      </c>
      <c r="AW33" s="167">
        <v>34.994</v>
      </c>
      <c r="AX33" s="167">
        <v>31.995000000000001</v>
      </c>
      <c r="AY33" s="167">
        <v>22.995999999999999</v>
      </c>
      <c r="AZ33" s="167">
        <v>19.997</v>
      </c>
      <c r="BA33" s="167">
        <v>38.991999999999997</v>
      </c>
      <c r="BB33" s="167">
        <v>48.994</v>
      </c>
      <c r="BC33" s="167">
        <v>4.9960000000000004</v>
      </c>
      <c r="BD33" s="167">
        <v>5.9960000000000004</v>
      </c>
      <c r="BE33" s="167">
        <v>128.95400000000001</v>
      </c>
      <c r="BF33" s="167">
        <v>2156.0790000000002</v>
      </c>
      <c r="BG33" s="167">
        <v>248.97800000000001</v>
      </c>
      <c r="BH33" s="167">
        <v>1129.568</v>
      </c>
      <c r="BI33" s="167">
        <v>127.99</v>
      </c>
      <c r="BJ33" s="167">
        <v>106.944</v>
      </c>
      <c r="BK33" s="167">
        <v>106.989</v>
      </c>
      <c r="BL33" s="167">
        <v>17.995999999999999</v>
      </c>
      <c r="BM33" s="167">
        <v>18.997</v>
      </c>
      <c r="BN33" s="167">
        <v>57.982999999999997</v>
      </c>
      <c r="BO33" s="167">
        <v>0</v>
      </c>
      <c r="BP33" s="166">
        <v>13182.23900083264</v>
      </c>
      <c r="BQ33" s="166">
        <v>4468.0290000000005</v>
      </c>
      <c r="BR33" s="167">
        <v>0</v>
      </c>
      <c r="BS33" s="167">
        <v>6617.0009991673642</v>
      </c>
      <c r="BT33" s="167">
        <v>11085.02999916736</v>
      </c>
      <c r="BU33" s="167">
        <v>0</v>
      </c>
      <c r="BV33" s="167">
        <v>6.0000000000000001E-3</v>
      </c>
      <c r="BW33" s="167">
        <v>529.86199999999997</v>
      </c>
      <c r="BX33" s="167">
        <v>529.86799999999994</v>
      </c>
      <c r="BY33" s="167">
        <v>529.86799999999994</v>
      </c>
      <c r="BZ33" s="167">
        <v>1140.0406818915801</v>
      </c>
      <c r="CA33" s="167">
        <v>2920.8273181044201</v>
      </c>
      <c r="CB33" s="167">
        <v>4060.8679999999999</v>
      </c>
      <c r="CC33" s="167">
        <v>15675.765999167361</v>
      </c>
      <c r="CD33" s="166">
        <v>28858.005000000001</v>
      </c>
      <c r="CE33" s="158"/>
    </row>
    <row r="34" spans="1:83" ht="18" x14ac:dyDescent="0.25">
      <c r="A34" s="158" t="s">
        <v>193</v>
      </c>
      <c r="B34" s="168" t="s">
        <v>334</v>
      </c>
      <c r="C34" s="153" t="s">
        <v>335</v>
      </c>
      <c r="D34" s="166">
        <v>240.99199999999999</v>
      </c>
      <c r="E34" s="167">
        <v>33.999000000000002</v>
      </c>
      <c r="F34" s="167">
        <v>0</v>
      </c>
      <c r="G34" s="167">
        <v>494.99300000000011</v>
      </c>
      <c r="H34" s="167">
        <v>30.998999999999999</v>
      </c>
      <c r="I34" s="167">
        <v>0.999</v>
      </c>
      <c r="J34" s="167">
        <v>0</v>
      </c>
      <c r="K34" s="167">
        <v>0</v>
      </c>
      <c r="L34" s="167">
        <v>0.999</v>
      </c>
      <c r="M34" s="167">
        <v>199.99700000000001</v>
      </c>
      <c r="N34" s="167">
        <v>52.997</v>
      </c>
      <c r="O34" s="167">
        <v>0</v>
      </c>
      <c r="P34" s="167">
        <v>256.99799999999999</v>
      </c>
      <c r="Q34" s="167">
        <v>96.995999999999995</v>
      </c>
      <c r="R34" s="167">
        <v>0</v>
      </c>
      <c r="S34" s="167">
        <v>170.63200000000001</v>
      </c>
      <c r="T34" s="167">
        <v>0</v>
      </c>
      <c r="U34" s="167">
        <v>0</v>
      </c>
      <c r="V34" s="167">
        <v>16.998999999999999</v>
      </c>
      <c r="W34" s="167">
        <v>176.994</v>
      </c>
      <c r="X34" s="167">
        <v>351.98700000000002</v>
      </c>
      <c r="Y34" s="167">
        <v>33.997999999999998</v>
      </c>
      <c r="Z34" s="167">
        <v>409.983</v>
      </c>
      <c r="AA34" s="167">
        <v>3677.9940000000001</v>
      </c>
      <c r="AB34" s="167">
        <v>268.99799999999999</v>
      </c>
      <c r="AC34" s="167">
        <v>537.99</v>
      </c>
      <c r="AD34" s="167">
        <v>83338.655999999988</v>
      </c>
      <c r="AE34" s="167">
        <v>88.997</v>
      </c>
      <c r="AF34" s="167">
        <v>2193.924</v>
      </c>
      <c r="AG34" s="167">
        <v>1473.9490000000001</v>
      </c>
      <c r="AH34" s="167">
        <v>25.998000000000001</v>
      </c>
      <c r="AI34" s="167">
        <v>19.998999999999999</v>
      </c>
      <c r="AJ34" s="167">
        <v>0</v>
      </c>
      <c r="AK34" s="167">
        <v>427.98700000000002</v>
      </c>
      <c r="AL34" s="167">
        <v>22.998999999999999</v>
      </c>
      <c r="AM34" s="167">
        <v>240.99100000000001</v>
      </c>
      <c r="AN34" s="167">
        <v>3</v>
      </c>
      <c r="AO34" s="167">
        <v>6.9980000000000002</v>
      </c>
      <c r="AP34" s="167">
        <v>55.997999999999998</v>
      </c>
      <c r="AQ34" s="167">
        <v>33.997999999999998</v>
      </c>
      <c r="AR34" s="167">
        <v>1243.971</v>
      </c>
      <c r="AS34" s="167">
        <v>2557.1489999999999</v>
      </c>
      <c r="AT34" s="167">
        <v>89.99499999999999</v>
      </c>
      <c r="AU34" s="167">
        <v>11204.866</v>
      </c>
      <c r="AV34" s="167">
        <v>9485</v>
      </c>
      <c r="AW34" s="167">
        <v>1358.951</v>
      </c>
      <c r="AX34" s="167">
        <v>587.32799999999997</v>
      </c>
      <c r="AY34" s="167">
        <v>0</v>
      </c>
      <c r="AZ34" s="167">
        <v>0</v>
      </c>
      <c r="BA34" s="167">
        <v>139.994</v>
      </c>
      <c r="BB34" s="167">
        <v>111.996</v>
      </c>
      <c r="BC34" s="167">
        <v>23.998999999999999</v>
      </c>
      <c r="BD34" s="167">
        <v>5.9989999999999997</v>
      </c>
      <c r="BE34" s="167">
        <v>616.995</v>
      </c>
      <c r="BF34" s="167">
        <v>4572.4459999999999</v>
      </c>
      <c r="BG34" s="167">
        <v>689.97500000000002</v>
      </c>
      <c r="BH34" s="167">
        <v>788.971</v>
      </c>
      <c r="BI34" s="167">
        <v>261.99</v>
      </c>
      <c r="BJ34" s="167">
        <v>109.996</v>
      </c>
      <c r="BK34" s="167">
        <v>107.996</v>
      </c>
      <c r="BL34" s="167">
        <v>32.999000000000002</v>
      </c>
      <c r="BM34" s="167">
        <v>0</v>
      </c>
      <c r="BN34" s="167">
        <v>2E-3</v>
      </c>
      <c r="BO34" s="167">
        <v>1E-3</v>
      </c>
      <c r="BP34" s="166">
        <v>128980.057</v>
      </c>
      <c r="BQ34" s="166">
        <v>1443.924</v>
      </c>
      <c r="BR34" s="167">
        <v>1E-3</v>
      </c>
      <c r="BS34" s="167">
        <v>2E-3</v>
      </c>
      <c r="BT34" s="167">
        <v>1443.9269999999999</v>
      </c>
      <c r="BU34" s="167">
        <v>140685.05499999999</v>
      </c>
      <c r="BV34" s="167">
        <v>0</v>
      </c>
      <c r="BW34" s="167">
        <v>4035</v>
      </c>
      <c r="BX34" s="167">
        <v>4035</v>
      </c>
      <c r="BY34" s="167">
        <v>144720.05499999999</v>
      </c>
      <c r="BZ34" s="167">
        <v>1175.886502353444</v>
      </c>
      <c r="CA34" s="167">
        <v>1071.085497646555</v>
      </c>
      <c r="CB34" s="167">
        <v>2246.9720000000002</v>
      </c>
      <c r="CC34" s="167">
        <v>148810.954</v>
      </c>
      <c r="CD34" s="166">
        <v>277791.011</v>
      </c>
      <c r="CE34" s="158"/>
    </row>
    <row r="35" spans="1:83" ht="18" x14ac:dyDescent="0.25">
      <c r="A35" s="158" t="s">
        <v>194</v>
      </c>
      <c r="B35" s="153">
        <v>45</v>
      </c>
      <c r="C35" s="153" t="s">
        <v>336</v>
      </c>
      <c r="D35" s="166">
        <v>347.99900000000002</v>
      </c>
      <c r="E35" s="167">
        <v>42.999000000000002</v>
      </c>
      <c r="F35" s="167">
        <v>0</v>
      </c>
      <c r="G35" s="167">
        <v>67.997</v>
      </c>
      <c r="H35" s="167">
        <v>34.979999999999997</v>
      </c>
      <c r="I35" s="167">
        <v>7.0010000000000003</v>
      </c>
      <c r="J35" s="167">
        <v>0.94899999999999995</v>
      </c>
      <c r="K35" s="167">
        <v>7.0010000000000003</v>
      </c>
      <c r="L35" s="167">
        <v>7.0010000000000003</v>
      </c>
      <c r="M35" s="167">
        <v>0.999</v>
      </c>
      <c r="N35" s="167">
        <v>10.004</v>
      </c>
      <c r="O35" s="167">
        <v>18.001000000000001</v>
      </c>
      <c r="P35" s="167">
        <v>35</v>
      </c>
      <c r="Q35" s="167">
        <v>12</v>
      </c>
      <c r="R35" s="167">
        <v>4.0019999999999998</v>
      </c>
      <c r="S35" s="167">
        <v>24.945</v>
      </c>
      <c r="T35" s="167">
        <v>40.999000000000002</v>
      </c>
      <c r="U35" s="167">
        <v>30.001000000000001</v>
      </c>
      <c r="V35" s="167">
        <v>277.95800000000003</v>
      </c>
      <c r="W35" s="167">
        <v>4186</v>
      </c>
      <c r="X35" s="167">
        <v>86</v>
      </c>
      <c r="Y35" s="167">
        <v>18.001000000000001</v>
      </c>
      <c r="Z35" s="167">
        <v>124.001</v>
      </c>
      <c r="AA35" s="167">
        <v>15.997999999999999</v>
      </c>
      <c r="AB35" s="167">
        <v>41.000999999999998</v>
      </c>
      <c r="AC35" s="167">
        <v>190.001</v>
      </c>
      <c r="AD35" s="167">
        <v>312</v>
      </c>
      <c r="AE35" s="167">
        <v>5088.9970000000003</v>
      </c>
      <c r="AF35" s="167">
        <v>1000.002</v>
      </c>
      <c r="AG35" s="167">
        <v>1054.0029999999999</v>
      </c>
      <c r="AH35" s="167">
        <v>1701.999</v>
      </c>
      <c r="AI35" s="167">
        <v>1.9990000000000001</v>
      </c>
      <c r="AJ35" s="167">
        <v>2.9990000000000001</v>
      </c>
      <c r="AK35" s="167">
        <v>140.001</v>
      </c>
      <c r="AL35" s="167">
        <v>252.00200000000001</v>
      </c>
      <c r="AM35" s="167">
        <v>109.998</v>
      </c>
      <c r="AN35" s="167">
        <v>5.9989999999999997</v>
      </c>
      <c r="AO35" s="167">
        <v>7.9990000000000014</v>
      </c>
      <c r="AP35" s="167">
        <v>15.999000000000001</v>
      </c>
      <c r="AQ35" s="167">
        <v>78</v>
      </c>
      <c r="AR35" s="167">
        <v>413.00200000000001</v>
      </c>
      <c r="AS35" s="167">
        <v>641.00199999999995</v>
      </c>
      <c r="AT35" s="167">
        <v>55.003</v>
      </c>
      <c r="AU35" s="167">
        <v>15.944000000000001</v>
      </c>
      <c r="AV35" s="167">
        <v>5</v>
      </c>
      <c r="AW35" s="167">
        <v>89.999000000000009</v>
      </c>
      <c r="AX35" s="167">
        <v>9</v>
      </c>
      <c r="AY35" s="167">
        <v>4.9989999999999997</v>
      </c>
      <c r="AZ35" s="167">
        <v>3</v>
      </c>
      <c r="BA35" s="167">
        <v>0</v>
      </c>
      <c r="BB35" s="167">
        <v>1391.999</v>
      </c>
      <c r="BC35" s="167">
        <v>45.999000000000002</v>
      </c>
      <c r="BD35" s="167">
        <v>0</v>
      </c>
      <c r="BE35" s="167">
        <v>40.997</v>
      </c>
      <c r="BF35" s="167">
        <v>319.03199999999998</v>
      </c>
      <c r="BG35" s="167">
        <v>247.00200000000001</v>
      </c>
      <c r="BH35" s="167">
        <v>230.00200000000001</v>
      </c>
      <c r="BI35" s="167">
        <v>190.006</v>
      </c>
      <c r="BJ35" s="167">
        <v>3.0030000000000001</v>
      </c>
      <c r="BK35" s="167">
        <v>29.003</v>
      </c>
      <c r="BL35" s="167">
        <v>1.9650000000000001</v>
      </c>
      <c r="BM35" s="167">
        <v>6.9989999999999997</v>
      </c>
      <c r="BN35" s="167">
        <v>73.001999999999995</v>
      </c>
      <c r="BO35" s="167">
        <v>0</v>
      </c>
      <c r="BP35" s="166">
        <v>19218.832999999999</v>
      </c>
      <c r="BQ35" s="166">
        <v>29028.074000000001</v>
      </c>
      <c r="BR35" s="167">
        <v>0</v>
      </c>
      <c r="BS35" s="167">
        <v>0</v>
      </c>
      <c r="BT35" s="167">
        <v>29028.074000000001</v>
      </c>
      <c r="BU35" s="167">
        <v>3694.0010000000002</v>
      </c>
      <c r="BV35" s="167">
        <v>0</v>
      </c>
      <c r="BW35" s="167">
        <v>0</v>
      </c>
      <c r="BX35" s="167">
        <v>0</v>
      </c>
      <c r="BY35" s="167">
        <v>3694.0010000000002</v>
      </c>
      <c r="BZ35" s="167">
        <v>140.6542021276596</v>
      </c>
      <c r="CA35" s="167">
        <v>170.43979787234039</v>
      </c>
      <c r="CB35" s="167">
        <v>311.09399999999999</v>
      </c>
      <c r="CC35" s="167">
        <v>33033.169000000002</v>
      </c>
      <c r="CD35" s="166">
        <v>52252.002000000008</v>
      </c>
      <c r="CE35" s="158"/>
    </row>
    <row r="36" spans="1:83" ht="18" x14ac:dyDescent="0.25">
      <c r="A36" s="158" t="s">
        <v>195</v>
      </c>
      <c r="B36" s="153">
        <v>46</v>
      </c>
      <c r="C36" s="153" t="s">
        <v>337</v>
      </c>
      <c r="D36" s="166">
        <v>1517.001</v>
      </c>
      <c r="E36" s="167">
        <v>96</v>
      </c>
      <c r="F36" s="167">
        <v>168.85599999999999</v>
      </c>
      <c r="G36" s="167">
        <v>994.00199999999995</v>
      </c>
      <c r="H36" s="167">
        <v>6871.0319999999992</v>
      </c>
      <c r="I36" s="167">
        <v>1034.0119999999999</v>
      </c>
      <c r="J36" s="167">
        <v>505.95100000000002</v>
      </c>
      <c r="K36" s="167">
        <v>446.00200000000001</v>
      </c>
      <c r="L36" s="167">
        <v>731.00199999999995</v>
      </c>
      <c r="M36" s="167">
        <v>171</v>
      </c>
      <c r="N36" s="167">
        <v>2055.011</v>
      </c>
      <c r="O36" s="167">
        <v>978.00199999999995</v>
      </c>
      <c r="P36" s="167">
        <v>891.00099999999998</v>
      </c>
      <c r="Q36" s="167">
        <v>819.00199999999995</v>
      </c>
      <c r="R36" s="167">
        <v>1555.0060000000001</v>
      </c>
      <c r="S36" s="167">
        <v>2301.9470000000001</v>
      </c>
      <c r="T36" s="167">
        <v>1244.001</v>
      </c>
      <c r="U36" s="167">
        <v>1125.002</v>
      </c>
      <c r="V36" s="167">
        <v>2821.9589999999998</v>
      </c>
      <c r="W36" s="167">
        <v>3635.002</v>
      </c>
      <c r="X36" s="167">
        <v>2534.0030000000002</v>
      </c>
      <c r="Y36" s="167">
        <v>1139.0029999999999</v>
      </c>
      <c r="Z36" s="167">
        <v>627.00599999999997</v>
      </c>
      <c r="AA36" s="167">
        <v>745.00099999999998</v>
      </c>
      <c r="AB36" s="167">
        <v>103.002</v>
      </c>
      <c r="AC36" s="167">
        <v>397.00599999999997</v>
      </c>
      <c r="AD36" s="167">
        <v>9900.005000000001</v>
      </c>
      <c r="AE36" s="167">
        <v>347.00099999999998</v>
      </c>
      <c r="AF36" s="167">
        <v>1894.0029999999999</v>
      </c>
      <c r="AG36" s="167">
        <v>1037.0039999999999</v>
      </c>
      <c r="AH36" s="167">
        <v>641.00199999999995</v>
      </c>
      <c r="AI36" s="167">
        <v>127.001</v>
      </c>
      <c r="AJ36" s="167">
        <v>299.00400000000002</v>
      </c>
      <c r="AK36" s="167">
        <v>490.00200000000001</v>
      </c>
      <c r="AL36" s="167">
        <v>102.003</v>
      </c>
      <c r="AM36" s="167">
        <v>5635.0610000000006</v>
      </c>
      <c r="AN36" s="167">
        <v>988.00300000000004</v>
      </c>
      <c r="AO36" s="167">
        <v>825.00199999999995</v>
      </c>
      <c r="AP36" s="167">
        <v>299.00099999999998</v>
      </c>
      <c r="AQ36" s="167">
        <v>427.00299999999999</v>
      </c>
      <c r="AR36" s="167">
        <v>335.00400000000002</v>
      </c>
      <c r="AS36" s="167">
        <v>240.00399999999999</v>
      </c>
      <c r="AT36" s="167">
        <v>159.00399999999999</v>
      </c>
      <c r="AU36" s="167">
        <v>457.98500000000001</v>
      </c>
      <c r="AV36" s="167">
        <v>30.001000000000001</v>
      </c>
      <c r="AW36" s="167">
        <v>198.00299999999999</v>
      </c>
      <c r="AX36" s="167">
        <v>506.00099999999998</v>
      </c>
      <c r="AY36" s="167">
        <v>277.00099999999998</v>
      </c>
      <c r="AZ36" s="167">
        <v>81.001000000000005</v>
      </c>
      <c r="BA36" s="167">
        <v>361.00099999999998</v>
      </c>
      <c r="BB36" s="167">
        <v>270</v>
      </c>
      <c r="BC36" s="167">
        <v>53.000999999999998</v>
      </c>
      <c r="BD36" s="167">
        <v>53.000999999999998</v>
      </c>
      <c r="BE36" s="167">
        <v>683.00199999999995</v>
      </c>
      <c r="BF36" s="167">
        <v>2999.0340000000001</v>
      </c>
      <c r="BG36" s="167">
        <v>1544.0039999999999</v>
      </c>
      <c r="BH36" s="167">
        <v>5047.0029999999997</v>
      </c>
      <c r="BI36" s="167">
        <v>654.00900000000001</v>
      </c>
      <c r="BJ36" s="167">
        <v>259.00900000000001</v>
      </c>
      <c r="BK36" s="167">
        <v>307.00400000000002</v>
      </c>
      <c r="BL36" s="167">
        <v>214.96700000000001</v>
      </c>
      <c r="BM36" s="167">
        <v>78.001000000000005</v>
      </c>
      <c r="BN36" s="167">
        <v>339.00299999999999</v>
      </c>
      <c r="BO36" s="167">
        <v>0</v>
      </c>
      <c r="BP36" s="166">
        <v>74102.949999999968</v>
      </c>
      <c r="BQ36" s="166">
        <v>17542.965</v>
      </c>
      <c r="BR36" s="167">
        <v>0</v>
      </c>
      <c r="BS36" s="167">
        <v>0</v>
      </c>
      <c r="BT36" s="167">
        <v>17542.965</v>
      </c>
      <c r="BU36" s="167">
        <v>7943.0020000000004</v>
      </c>
      <c r="BV36" s="167">
        <v>-6.0000000000000001E-3</v>
      </c>
      <c r="BW36" s="167">
        <v>-6.0000000000000001E-3</v>
      </c>
      <c r="BX36" s="167">
        <v>-1.2E-2</v>
      </c>
      <c r="BY36" s="167">
        <v>7942.9900000000007</v>
      </c>
      <c r="BZ36" s="167">
        <v>23213.130512315271</v>
      </c>
      <c r="CA36" s="167">
        <v>23442.963487644702</v>
      </c>
      <c r="CB36" s="167">
        <v>46656.093999999997</v>
      </c>
      <c r="CC36" s="167">
        <v>72142.048999999999</v>
      </c>
      <c r="CD36" s="166">
        <v>146244.99900000001</v>
      </c>
      <c r="CE36" s="158"/>
    </row>
    <row r="37" spans="1:83" ht="18" x14ac:dyDescent="0.25">
      <c r="A37" s="158" t="s">
        <v>196</v>
      </c>
      <c r="B37" s="153">
        <v>47</v>
      </c>
      <c r="C37" s="153" t="s">
        <v>338</v>
      </c>
      <c r="D37" s="166">
        <v>540</v>
      </c>
      <c r="E37" s="167">
        <v>23</v>
      </c>
      <c r="F37" s="167">
        <v>51.856000000000002</v>
      </c>
      <c r="G37" s="167">
        <v>240.00200000000001</v>
      </c>
      <c r="H37" s="167">
        <v>2448.0309999999999</v>
      </c>
      <c r="I37" s="167">
        <v>635.01199999999994</v>
      </c>
      <c r="J37" s="167">
        <v>147.95099999999999</v>
      </c>
      <c r="K37" s="167">
        <v>190.00200000000001</v>
      </c>
      <c r="L37" s="167">
        <v>154.00200000000001</v>
      </c>
      <c r="M37" s="167">
        <v>18</v>
      </c>
      <c r="N37" s="167">
        <v>672.01099999999997</v>
      </c>
      <c r="O37" s="167">
        <v>275.00200000000001</v>
      </c>
      <c r="P37" s="167">
        <v>447.00099999999998</v>
      </c>
      <c r="Q37" s="167">
        <v>193.00200000000001</v>
      </c>
      <c r="R37" s="167">
        <v>335.005</v>
      </c>
      <c r="S37" s="167">
        <v>517.947</v>
      </c>
      <c r="T37" s="167">
        <v>278.00099999999998</v>
      </c>
      <c r="U37" s="167">
        <v>280.00200000000001</v>
      </c>
      <c r="V37" s="167">
        <v>689.95899999999995</v>
      </c>
      <c r="W37" s="167">
        <v>1571.002</v>
      </c>
      <c r="X37" s="167">
        <v>752.00299999999993</v>
      </c>
      <c r="Y37" s="167">
        <v>460.00299999999999</v>
      </c>
      <c r="Z37" s="167">
        <v>245.006</v>
      </c>
      <c r="AA37" s="167">
        <v>163.001</v>
      </c>
      <c r="AB37" s="167">
        <v>25.001999999999999</v>
      </c>
      <c r="AC37" s="167">
        <v>122.006</v>
      </c>
      <c r="AD37" s="167">
        <v>2434.0050000000001</v>
      </c>
      <c r="AE37" s="167">
        <v>414.00099999999998</v>
      </c>
      <c r="AF37" s="167">
        <v>765.00300000000004</v>
      </c>
      <c r="AG37" s="167">
        <v>449.00400000000002</v>
      </c>
      <c r="AH37" s="167">
        <v>201.00200000000001</v>
      </c>
      <c r="AI37" s="167">
        <v>37.000999999999998</v>
      </c>
      <c r="AJ37" s="167">
        <v>50.003999999999998</v>
      </c>
      <c r="AK37" s="167">
        <v>165.00200000000001</v>
      </c>
      <c r="AL37" s="167">
        <v>38.003</v>
      </c>
      <c r="AM37" s="167">
        <v>1448.0609999999999</v>
      </c>
      <c r="AN37" s="167">
        <v>531.00199999999995</v>
      </c>
      <c r="AO37" s="167">
        <v>628.00199999999995</v>
      </c>
      <c r="AP37" s="167">
        <v>57.000999999999998</v>
      </c>
      <c r="AQ37" s="167">
        <v>153.00299999999999</v>
      </c>
      <c r="AR37" s="167">
        <v>141.00299999999999</v>
      </c>
      <c r="AS37" s="167">
        <v>111.004</v>
      </c>
      <c r="AT37" s="167">
        <v>74.004000000000005</v>
      </c>
      <c r="AU37" s="167">
        <v>143.98500000000001</v>
      </c>
      <c r="AV37" s="167">
        <v>10.000999999999999</v>
      </c>
      <c r="AW37" s="167">
        <v>57.003</v>
      </c>
      <c r="AX37" s="167">
        <v>133.001</v>
      </c>
      <c r="AY37" s="167">
        <v>78</v>
      </c>
      <c r="AZ37" s="167">
        <v>41.000999999999998</v>
      </c>
      <c r="BA37" s="167">
        <v>139.001</v>
      </c>
      <c r="BB37" s="167">
        <v>99</v>
      </c>
      <c r="BC37" s="167">
        <v>14.000999999999999</v>
      </c>
      <c r="BD37" s="167">
        <v>9</v>
      </c>
      <c r="BE37" s="167">
        <v>258.00200000000001</v>
      </c>
      <c r="BF37" s="167">
        <v>956.03300000000002</v>
      </c>
      <c r="BG37" s="167">
        <v>614.00400000000002</v>
      </c>
      <c r="BH37" s="167">
        <v>1615.0029999999999</v>
      </c>
      <c r="BI37" s="167">
        <v>278.00900000000001</v>
      </c>
      <c r="BJ37" s="167">
        <v>170.00899999999999</v>
      </c>
      <c r="BK37" s="167">
        <v>141.00399999999999</v>
      </c>
      <c r="BL37" s="167">
        <v>113.967</v>
      </c>
      <c r="BM37" s="167">
        <v>15.000999999999999</v>
      </c>
      <c r="BN37" s="167">
        <v>150.00299999999999</v>
      </c>
      <c r="BO37" s="167">
        <v>0</v>
      </c>
      <c r="BP37" s="166">
        <v>24204.94200000001</v>
      </c>
      <c r="BQ37" s="166">
        <v>103808.96000000001</v>
      </c>
      <c r="BR37" s="167">
        <v>0</v>
      </c>
      <c r="BS37" s="167">
        <v>0</v>
      </c>
      <c r="BT37" s="167">
        <v>103808.96000000001</v>
      </c>
      <c r="BU37" s="167">
        <v>0</v>
      </c>
      <c r="BV37" s="167">
        <v>0</v>
      </c>
      <c r="BW37" s="167">
        <v>0</v>
      </c>
      <c r="BX37" s="167">
        <v>0</v>
      </c>
      <c r="BY37" s="167">
        <v>0</v>
      </c>
      <c r="BZ37" s="167">
        <v>4755.5469999999996</v>
      </c>
      <c r="CA37" s="167">
        <v>4755.5469999999996</v>
      </c>
      <c r="CB37" s="167">
        <v>9511.094000000001</v>
      </c>
      <c r="CC37" s="167">
        <v>113320.054</v>
      </c>
      <c r="CD37" s="166">
        <v>137524.99600000001</v>
      </c>
      <c r="CE37" s="158"/>
    </row>
    <row r="38" spans="1:83" ht="18" x14ac:dyDescent="0.25">
      <c r="A38" s="158" t="s">
        <v>197</v>
      </c>
      <c r="B38" s="278" t="s">
        <v>339</v>
      </c>
      <c r="C38" s="153" t="s">
        <v>340</v>
      </c>
      <c r="D38" s="166">
        <v>355.995</v>
      </c>
      <c r="E38" s="167">
        <v>18.998999999999999</v>
      </c>
      <c r="F38" s="167">
        <v>0</v>
      </c>
      <c r="G38" s="167">
        <v>617.03399999999999</v>
      </c>
      <c r="H38" s="167">
        <v>2832.0010000000002</v>
      </c>
      <c r="I38" s="167">
        <v>144.98699999999999</v>
      </c>
      <c r="J38" s="167">
        <v>243.999</v>
      </c>
      <c r="K38" s="167">
        <v>495.99300000000011</v>
      </c>
      <c r="L38" s="167">
        <v>180</v>
      </c>
      <c r="M38" s="167">
        <v>96.99799999999999</v>
      </c>
      <c r="N38" s="167">
        <v>567.94399999999996</v>
      </c>
      <c r="O38" s="167">
        <v>106.996</v>
      </c>
      <c r="P38" s="167">
        <v>485.99599999999998</v>
      </c>
      <c r="Q38" s="167">
        <v>1141.0029999999999</v>
      </c>
      <c r="R38" s="167">
        <v>340.99300000000011</v>
      </c>
      <c r="S38" s="167">
        <v>376.99599999999998</v>
      </c>
      <c r="T38" s="167">
        <v>86.944999999999993</v>
      </c>
      <c r="U38" s="167">
        <v>174.994</v>
      </c>
      <c r="V38" s="167">
        <v>369.96300000000002</v>
      </c>
      <c r="W38" s="167">
        <v>532.97199999999998</v>
      </c>
      <c r="X38" s="167">
        <v>175.995</v>
      </c>
      <c r="Y38" s="167">
        <v>304.99200000000002</v>
      </c>
      <c r="Z38" s="167">
        <v>80.992999999999995</v>
      </c>
      <c r="AA38" s="167">
        <v>39</v>
      </c>
      <c r="AB38" s="167">
        <v>30</v>
      </c>
      <c r="AC38" s="167">
        <v>399.00099999999998</v>
      </c>
      <c r="AD38" s="167">
        <v>1023.001</v>
      </c>
      <c r="AE38" s="167">
        <v>606.00199999999995</v>
      </c>
      <c r="AF38" s="167">
        <v>4479.9189999999999</v>
      </c>
      <c r="AG38" s="167">
        <v>4073.9949999999999</v>
      </c>
      <c r="AH38" s="167">
        <v>7555.9719999999998</v>
      </c>
      <c r="AI38" s="167">
        <v>144.97900000000001</v>
      </c>
      <c r="AJ38" s="167">
        <v>62.033999999999999</v>
      </c>
      <c r="AK38" s="167">
        <v>971.00300000000004</v>
      </c>
      <c r="AL38" s="167">
        <v>526.00099999999998</v>
      </c>
      <c r="AM38" s="167">
        <v>262.99900000000002</v>
      </c>
      <c r="AN38" s="167">
        <v>180.001</v>
      </c>
      <c r="AO38" s="167">
        <v>48.999000000000002</v>
      </c>
      <c r="AP38" s="167">
        <v>58.999000000000002</v>
      </c>
      <c r="AQ38" s="167">
        <v>154</v>
      </c>
      <c r="AR38" s="167">
        <v>576.00199999999995</v>
      </c>
      <c r="AS38" s="167">
        <v>528.00300000000004</v>
      </c>
      <c r="AT38" s="167">
        <v>106.999</v>
      </c>
      <c r="AU38" s="167">
        <v>159.999</v>
      </c>
      <c r="AV38" s="167">
        <v>2E-3</v>
      </c>
      <c r="AW38" s="167">
        <v>210.999</v>
      </c>
      <c r="AX38" s="167">
        <v>191</v>
      </c>
      <c r="AY38" s="167">
        <v>64.998000000000005</v>
      </c>
      <c r="AZ38" s="167">
        <v>61.999000000000002</v>
      </c>
      <c r="BA38" s="167">
        <v>255.001</v>
      </c>
      <c r="BB38" s="167">
        <v>451</v>
      </c>
      <c r="BC38" s="167">
        <v>12</v>
      </c>
      <c r="BD38" s="167">
        <v>347.00599999999997</v>
      </c>
      <c r="BE38" s="167">
        <v>617</v>
      </c>
      <c r="BF38" s="167">
        <v>1283.0129999999999</v>
      </c>
      <c r="BG38" s="167">
        <v>1230.008</v>
      </c>
      <c r="BH38" s="167">
        <v>2027.0119999999999</v>
      </c>
      <c r="BI38" s="167">
        <v>621.00199999999995</v>
      </c>
      <c r="BJ38" s="167">
        <v>93.998000000000005</v>
      </c>
      <c r="BK38" s="167">
        <v>116</v>
      </c>
      <c r="BL38" s="167">
        <v>14.999000000000001</v>
      </c>
      <c r="BM38" s="167">
        <v>18</v>
      </c>
      <c r="BN38" s="167">
        <v>100</v>
      </c>
      <c r="BO38" s="167">
        <v>2E-3</v>
      </c>
      <c r="BP38" s="166">
        <v>43474.775000000023</v>
      </c>
      <c r="BQ38" s="166">
        <v>16578.201000000001</v>
      </c>
      <c r="BR38" s="167">
        <v>2E-3</v>
      </c>
      <c r="BS38" s="167">
        <v>87.004000000000005</v>
      </c>
      <c r="BT38" s="167">
        <v>16665.206999999999</v>
      </c>
      <c r="BU38" s="167">
        <v>2E-3</v>
      </c>
      <c r="BV38" s="167">
        <v>0</v>
      </c>
      <c r="BW38" s="167">
        <v>0</v>
      </c>
      <c r="BX38" s="167">
        <v>0</v>
      </c>
      <c r="BY38" s="167">
        <v>2E-3</v>
      </c>
      <c r="BZ38" s="167">
        <v>641.33424354243539</v>
      </c>
      <c r="CA38" s="167">
        <v>1558.6857564575639</v>
      </c>
      <c r="CB38" s="167">
        <v>2200.02</v>
      </c>
      <c r="CC38" s="167">
        <v>18865.228999999999</v>
      </c>
      <c r="CD38" s="166">
        <v>62340.004000000023</v>
      </c>
      <c r="CE38" s="158"/>
    </row>
    <row r="39" spans="1:83" ht="18" x14ac:dyDescent="0.25">
      <c r="A39" s="158" t="s">
        <v>198</v>
      </c>
      <c r="B39" s="277"/>
      <c r="C39" s="153" t="s">
        <v>341</v>
      </c>
      <c r="D39" s="166">
        <v>0</v>
      </c>
      <c r="E39" s="167">
        <v>0</v>
      </c>
      <c r="F39" s="167">
        <v>36.991</v>
      </c>
      <c r="G39" s="167">
        <v>181.61500000000001</v>
      </c>
      <c r="H39" s="167">
        <v>2.3E-2</v>
      </c>
      <c r="I39" s="167">
        <v>0</v>
      </c>
      <c r="J39" s="167">
        <v>0</v>
      </c>
      <c r="K39" s="167">
        <v>1.6E-2</v>
      </c>
      <c r="L39" s="167">
        <v>2.9830000000000001</v>
      </c>
      <c r="M39" s="167">
        <v>142.54</v>
      </c>
      <c r="N39" s="167">
        <v>2.7E-2</v>
      </c>
      <c r="O39" s="167">
        <v>1.0999999999999999E-2</v>
      </c>
      <c r="P39" s="167">
        <v>1.2999999999999999E-2</v>
      </c>
      <c r="Q39" s="167">
        <v>9.0010000000000012</v>
      </c>
      <c r="R39" s="167">
        <v>2.996</v>
      </c>
      <c r="S39" s="167">
        <v>8.9999999999999993E-3</v>
      </c>
      <c r="T39" s="167">
        <v>5.5E-2</v>
      </c>
      <c r="U39" s="167">
        <v>1.2999999999999999E-2</v>
      </c>
      <c r="V39" s="167">
        <v>0</v>
      </c>
      <c r="W39" s="167">
        <v>3.3000000000000002E-2</v>
      </c>
      <c r="X39" s="167">
        <v>10.965999999999999</v>
      </c>
      <c r="Y39" s="167">
        <v>1.9E-2</v>
      </c>
      <c r="Z39" s="167">
        <v>1.4999999999999999E-2</v>
      </c>
      <c r="AA39" s="167">
        <v>1E-3</v>
      </c>
      <c r="AB39" s="167">
        <v>0</v>
      </c>
      <c r="AC39" s="167">
        <v>0</v>
      </c>
      <c r="AD39" s="167">
        <v>4.9989999999999997</v>
      </c>
      <c r="AE39" s="167">
        <v>0</v>
      </c>
      <c r="AF39" s="167">
        <v>0</v>
      </c>
      <c r="AG39" s="167">
        <v>0</v>
      </c>
      <c r="AH39" s="167">
        <v>1</v>
      </c>
      <c r="AI39" s="167">
        <v>422.36</v>
      </c>
      <c r="AJ39" s="167">
        <v>0</v>
      </c>
      <c r="AK39" s="167">
        <v>1372.998</v>
      </c>
      <c r="AL39" s="167">
        <v>1</v>
      </c>
      <c r="AM39" s="167">
        <v>0</v>
      </c>
      <c r="AN39" s="167">
        <v>0</v>
      </c>
      <c r="AO39" s="167">
        <v>0</v>
      </c>
      <c r="AP39" s="167">
        <v>0</v>
      </c>
      <c r="AQ39" s="167">
        <v>0</v>
      </c>
      <c r="AR39" s="167">
        <v>50</v>
      </c>
      <c r="AS39" s="167">
        <v>45</v>
      </c>
      <c r="AT39" s="167">
        <v>30</v>
      </c>
      <c r="AU39" s="167">
        <v>0</v>
      </c>
      <c r="AV39" s="167">
        <v>1E-3</v>
      </c>
      <c r="AW39" s="167">
        <v>0</v>
      </c>
      <c r="AX39" s="167">
        <v>0</v>
      </c>
      <c r="AY39" s="167">
        <v>0</v>
      </c>
      <c r="AZ39" s="167">
        <v>0</v>
      </c>
      <c r="BA39" s="167">
        <v>0</v>
      </c>
      <c r="BB39" s="167">
        <v>0</v>
      </c>
      <c r="BC39" s="167">
        <v>0</v>
      </c>
      <c r="BD39" s="167">
        <v>550.99900000000002</v>
      </c>
      <c r="BE39" s="167">
        <v>0</v>
      </c>
      <c r="BF39" s="167">
        <v>23</v>
      </c>
      <c r="BG39" s="167">
        <v>0</v>
      </c>
      <c r="BH39" s="167">
        <v>14</v>
      </c>
      <c r="BI39" s="167">
        <v>0</v>
      </c>
      <c r="BJ39" s="167">
        <v>0</v>
      </c>
      <c r="BK39" s="167">
        <v>0</v>
      </c>
      <c r="BL39" s="167">
        <v>0</v>
      </c>
      <c r="BM39" s="167">
        <v>0</v>
      </c>
      <c r="BN39" s="167">
        <v>0</v>
      </c>
      <c r="BO39" s="167">
        <v>1E-3</v>
      </c>
      <c r="BP39" s="166">
        <v>2902.6849999999999</v>
      </c>
      <c r="BQ39" s="166">
        <v>4693.4340000000002</v>
      </c>
      <c r="BR39" s="167">
        <v>1E-3</v>
      </c>
      <c r="BS39" s="167">
        <v>2E-3</v>
      </c>
      <c r="BT39" s="167">
        <v>4693.4370000000008</v>
      </c>
      <c r="BU39" s="167">
        <v>1E-3</v>
      </c>
      <c r="BV39" s="167">
        <v>0</v>
      </c>
      <c r="BW39" s="167">
        <v>0</v>
      </c>
      <c r="BX39" s="167">
        <v>0</v>
      </c>
      <c r="BY39" s="167">
        <v>1E-3</v>
      </c>
      <c r="BZ39" s="167">
        <v>2077.2323241612721</v>
      </c>
      <c r="CA39" s="167">
        <v>4732.6426758387288</v>
      </c>
      <c r="CB39" s="167">
        <v>6809.875</v>
      </c>
      <c r="CC39" s="167">
        <v>11503.313</v>
      </c>
      <c r="CD39" s="166">
        <v>14405.998</v>
      </c>
      <c r="CE39" s="158"/>
    </row>
    <row r="40" spans="1:83" ht="18" x14ac:dyDescent="0.25">
      <c r="A40" s="158" t="s">
        <v>199</v>
      </c>
      <c r="B40" s="277"/>
      <c r="C40" s="153" t="s">
        <v>342</v>
      </c>
      <c r="D40" s="166">
        <v>0</v>
      </c>
      <c r="E40" s="167">
        <v>0</v>
      </c>
      <c r="F40" s="167">
        <v>0</v>
      </c>
      <c r="G40" s="167">
        <v>132.94399999999999</v>
      </c>
      <c r="H40" s="167">
        <v>3.0000000000000001E-3</v>
      </c>
      <c r="I40" s="167">
        <v>4.0000000000000001E-3</v>
      </c>
      <c r="J40" s="167">
        <v>0</v>
      </c>
      <c r="K40" s="167">
        <v>6.0000000000000001E-3</v>
      </c>
      <c r="L40" s="167">
        <v>0</v>
      </c>
      <c r="M40" s="167">
        <v>2E-3</v>
      </c>
      <c r="N40" s="167">
        <v>0.01</v>
      </c>
      <c r="O40" s="167">
        <v>2E-3</v>
      </c>
      <c r="P40" s="167">
        <v>4.0000000000000001E-3</v>
      </c>
      <c r="Q40" s="167">
        <v>0</v>
      </c>
      <c r="R40" s="167">
        <v>49.978000000000002</v>
      </c>
      <c r="S40" s="167">
        <v>1.002</v>
      </c>
      <c r="T40" s="167">
        <v>2.4E-2</v>
      </c>
      <c r="U40" s="167">
        <v>4.0000000000000001E-3</v>
      </c>
      <c r="V40" s="167">
        <v>0</v>
      </c>
      <c r="W40" s="167">
        <v>1.4E-2</v>
      </c>
      <c r="X40" s="167">
        <v>53.944000000000003</v>
      </c>
      <c r="Y40" s="167">
        <v>16.998000000000001</v>
      </c>
      <c r="Z40" s="167">
        <v>5.0000000000000001E-3</v>
      </c>
      <c r="AA40" s="167">
        <v>1E-3</v>
      </c>
      <c r="AB40" s="167">
        <v>0</v>
      </c>
      <c r="AC40" s="167">
        <v>5.9969999999999999</v>
      </c>
      <c r="AD40" s="167">
        <v>32.994</v>
      </c>
      <c r="AE40" s="167">
        <v>92.995000000000005</v>
      </c>
      <c r="AF40" s="167">
        <v>0</v>
      </c>
      <c r="AG40" s="167">
        <v>0</v>
      </c>
      <c r="AH40" s="167">
        <v>0</v>
      </c>
      <c r="AI40" s="167">
        <v>176.98599999999999</v>
      </c>
      <c r="AJ40" s="167">
        <v>2472.4589999999998</v>
      </c>
      <c r="AK40" s="167">
        <v>1120.627</v>
      </c>
      <c r="AL40" s="167">
        <v>305.96499999999997</v>
      </c>
      <c r="AM40" s="167">
        <v>213.97900000000001</v>
      </c>
      <c r="AN40" s="167">
        <v>0</v>
      </c>
      <c r="AO40" s="167">
        <v>42.996000000000002</v>
      </c>
      <c r="AP40" s="167">
        <v>17.998000000000001</v>
      </c>
      <c r="AQ40" s="167">
        <v>4.9980000000000002</v>
      </c>
      <c r="AR40" s="167">
        <v>1268.527</v>
      </c>
      <c r="AS40" s="167">
        <v>596.79399999999998</v>
      </c>
      <c r="AT40" s="167">
        <v>77.995999999999995</v>
      </c>
      <c r="AU40" s="167">
        <v>9.9960000000000004</v>
      </c>
      <c r="AV40" s="167">
        <v>0</v>
      </c>
      <c r="AW40" s="167">
        <v>917.7940000000001</v>
      </c>
      <c r="AX40" s="167">
        <v>0</v>
      </c>
      <c r="AY40" s="167">
        <v>0</v>
      </c>
      <c r="AZ40" s="167">
        <v>291.96899999999999</v>
      </c>
      <c r="BA40" s="167">
        <v>89.995000000000005</v>
      </c>
      <c r="BB40" s="167">
        <v>0.998</v>
      </c>
      <c r="BC40" s="167">
        <v>23.998000000000001</v>
      </c>
      <c r="BD40" s="167">
        <v>3576.337</v>
      </c>
      <c r="BE40" s="167">
        <v>294.96699999999998</v>
      </c>
      <c r="BF40" s="167">
        <v>204.983</v>
      </c>
      <c r="BG40" s="167">
        <v>0</v>
      </c>
      <c r="BH40" s="167">
        <v>38.997999999999998</v>
      </c>
      <c r="BI40" s="167">
        <v>0</v>
      </c>
      <c r="BJ40" s="167">
        <v>23.998000000000001</v>
      </c>
      <c r="BK40" s="167">
        <v>63.996000000000002</v>
      </c>
      <c r="BL40" s="167">
        <v>123.991</v>
      </c>
      <c r="BM40" s="167">
        <v>0</v>
      </c>
      <c r="BN40" s="167">
        <v>1.998</v>
      </c>
      <c r="BO40" s="167">
        <v>0</v>
      </c>
      <c r="BP40" s="166">
        <v>12350.364</v>
      </c>
      <c r="BQ40" s="166">
        <v>1294.9670000000001</v>
      </c>
      <c r="BR40" s="167">
        <v>0</v>
      </c>
      <c r="BS40" s="167">
        <v>0</v>
      </c>
      <c r="BT40" s="167">
        <v>1294.9670000000001</v>
      </c>
      <c r="BU40" s="167">
        <v>0</v>
      </c>
      <c r="BV40" s="167">
        <v>0</v>
      </c>
      <c r="BW40" s="167">
        <v>0</v>
      </c>
      <c r="BX40" s="167">
        <v>0</v>
      </c>
      <c r="BY40" s="167">
        <v>0</v>
      </c>
      <c r="BZ40" s="167">
        <v>3523.056628525811</v>
      </c>
      <c r="CA40" s="167">
        <v>5362.612371474188</v>
      </c>
      <c r="CB40" s="167">
        <v>8885.6689999999999</v>
      </c>
      <c r="CC40" s="167">
        <v>10180.636</v>
      </c>
      <c r="CD40" s="166">
        <v>22531</v>
      </c>
      <c r="CE40" s="158"/>
    </row>
    <row r="41" spans="1:83" ht="18" x14ac:dyDescent="0.25">
      <c r="A41" s="158" t="s">
        <v>200</v>
      </c>
      <c r="B41" s="277"/>
      <c r="C41" s="153" t="s">
        <v>343</v>
      </c>
      <c r="D41" s="166">
        <v>0</v>
      </c>
      <c r="E41" s="167">
        <v>0</v>
      </c>
      <c r="F41" s="167">
        <v>71.998999999999995</v>
      </c>
      <c r="G41" s="167">
        <v>10.997999999999999</v>
      </c>
      <c r="H41" s="167">
        <v>143.99100000000001</v>
      </c>
      <c r="I41" s="167">
        <v>68.997</v>
      </c>
      <c r="J41" s="167">
        <v>2.9990000000000001</v>
      </c>
      <c r="K41" s="167">
        <v>22.998999999999999</v>
      </c>
      <c r="L41" s="167">
        <v>9.9990000000000006</v>
      </c>
      <c r="M41" s="167">
        <v>0</v>
      </c>
      <c r="N41" s="167">
        <v>99.995999999999995</v>
      </c>
      <c r="O41" s="167">
        <v>607.99900000000002</v>
      </c>
      <c r="P41" s="167">
        <v>44.999000000000002</v>
      </c>
      <c r="Q41" s="167">
        <v>22.998000000000001</v>
      </c>
      <c r="R41" s="167">
        <v>14.999000000000001</v>
      </c>
      <c r="S41" s="167">
        <v>58.997999999999998</v>
      </c>
      <c r="T41" s="167">
        <v>140.999</v>
      </c>
      <c r="U41" s="167">
        <v>50.999000000000002</v>
      </c>
      <c r="V41" s="167">
        <v>431.99900000000002</v>
      </c>
      <c r="W41" s="167">
        <v>1181.999</v>
      </c>
      <c r="X41" s="167">
        <v>110.998</v>
      </c>
      <c r="Y41" s="167">
        <v>12.999000000000001</v>
      </c>
      <c r="Z41" s="167">
        <v>54.997999999999998</v>
      </c>
      <c r="AA41" s="167">
        <v>0</v>
      </c>
      <c r="AB41" s="167">
        <v>36.999000000000002</v>
      </c>
      <c r="AC41" s="167">
        <v>277.99700000000013</v>
      </c>
      <c r="AD41" s="167">
        <v>0</v>
      </c>
      <c r="AE41" s="167">
        <v>344.99900000000002</v>
      </c>
      <c r="AF41" s="167">
        <v>7743.9989999999998</v>
      </c>
      <c r="AG41" s="167">
        <v>5333.9989999999998</v>
      </c>
      <c r="AH41" s="167">
        <v>2362.998</v>
      </c>
      <c r="AI41" s="167">
        <v>271.22199999999998</v>
      </c>
      <c r="AJ41" s="167">
        <v>9.2999999999999999E-2</v>
      </c>
      <c r="AK41" s="167">
        <v>8300.9989999999998</v>
      </c>
      <c r="AL41" s="167">
        <v>245.999</v>
      </c>
      <c r="AM41" s="167">
        <v>156.999</v>
      </c>
      <c r="AN41" s="167">
        <v>0</v>
      </c>
      <c r="AO41" s="167">
        <v>21.998000000000001</v>
      </c>
      <c r="AP41" s="167">
        <v>194.999</v>
      </c>
      <c r="AQ41" s="167">
        <v>667.99900000000002</v>
      </c>
      <c r="AR41" s="167">
        <v>1106.999</v>
      </c>
      <c r="AS41" s="167">
        <v>582.99900000000002</v>
      </c>
      <c r="AT41" s="167">
        <v>180.999</v>
      </c>
      <c r="AU41" s="167">
        <v>2.9990000000000001</v>
      </c>
      <c r="AV41" s="167">
        <v>0</v>
      </c>
      <c r="AW41" s="167">
        <v>5.9989999999999997</v>
      </c>
      <c r="AX41" s="167">
        <v>26.998999999999999</v>
      </c>
      <c r="AY41" s="167">
        <v>0</v>
      </c>
      <c r="AZ41" s="167">
        <v>0</v>
      </c>
      <c r="BA41" s="167">
        <v>0</v>
      </c>
      <c r="BB41" s="167">
        <v>273.99900000000002</v>
      </c>
      <c r="BC41" s="167">
        <v>1.9990000000000001</v>
      </c>
      <c r="BD41" s="167">
        <v>0</v>
      </c>
      <c r="BE41" s="167">
        <v>616.99700000000007</v>
      </c>
      <c r="BF41" s="167">
        <v>167.999</v>
      </c>
      <c r="BG41" s="167">
        <v>17.998999999999999</v>
      </c>
      <c r="BH41" s="167">
        <v>0</v>
      </c>
      <c r="BI41" s="167">
        <v>11.997999999999999</v>
      </c>
      <c r="BJ41" s="167">
        <v>0</v>
      </c>
      <c r="BK41" s="167">
        <v>0</v>
      </c>
      <c r="BL41" s="167">
        <v>0</v>
      </c>
      <c r="BM41" s="167">
        <v>0</v>
      </c>
      <c r="BN41" s="167">
        <v>19.998999999999999</v>
      </c>
      <c r="BO41" s="167">
        <v>0</v>
      </c>
      <c r="BP41" s="166">
        <v>32226.244999999999</v>
      </c>
      <c r="BQ41" s="166">
        <v>1038.7660000000001</v>
      </c>
      <c r="BR41" s="167">
        <v>0</v>
      </c>
      <c r="BS41" s="167">
        <v>2776</v>
      </c>
      <c r="BT41" s="167">
        <v>3814.7660000000001</v>
      </c>
      <c r="BU41" s="167">
        <v>0</v>
      </c>
      <c r="BV41" s="167">
        <v>0</v>
      </c>
      <c r="BW41" s="167">
        <v>0</v>
      </c>
      <c r="BX41" s="167">
        <v>0</v>
      </c>
      <c r="BY41" s="167">
        <v>0</v>
      </c>
      <c r="BZ41" s="167">
        <v>3321</v>
      </c>
      <c r="CA41" s="167">
        <v>1851</v>
      </c>
      <c r="CB41" s="167">
        <v>5172</v>
      </c>
      <c r="CC41" s="167">
        <v>8986.7659999999996</v>
      </c>
      <c r="CD41" s="166">
        <v>41213.010999999999</v>
      </c>
      <c r="CE41" s="158"/>
    </row>
    <row r="42" spans="1:83" ht="18" x14ac:dyDescent="0.25">
      <c r="A42" s="158" t="s">
        <v>201</v>
      </c>
      <c r="B42" s="277"/>
      <c r="C42" s="153" t="s">
        <v>344</v>
      </c>
      <c r="D42" s="166">
        <v>59.999000000000002</v>
      </c>
      <c r="E42" s="167">
        <v>2.9990000000000001</v>
      </c>
      <c r="F42" s="167">
        <v>3.9990000000000001</v>
      </c>
      <c r="G42" s="167">
        <v>35.997</v>
      </c>
      <c r="H42" s="167">
        <v>525.99</v>
      </c>
      <c r="I42" s="167">
        <v>129.99700000000001</v>
      </c>
      <c r="J42" s="167">
        <v>51.999000000000002</v>
      </c>
      <c r="K42" s="167">
        <v>44.999000000000002</v>
      </c>
      <c r="L42" s="167">
        <v>68.998999999999995</v>
      </c>
      <c r="M42" s="167">
        <v>2.9990000000000001</v>
      </c>
      <c r="N42" s="167">
        <v>232</v>
      </c>
      <c r="O42" s="167">
        <v>165.999</v>
      </c>
      <c r="P42" s="167">
        <v>75.998999999999995</v>
      </c>
      <c r="Q42" s="167">
        <v>161.99799999999999</v>
      </c>
      <c r="R42" s="167">
        <v>150.99799999999999</v>
      </c>
      <c r="S42" s="167">
        <v>132.99799999999999</v>
      </c>
      <c r="T42" s="167">
        <v>109.999</v>
      </c>
      <c r="U42" s="167">
        <v>101.999</v>
      </c>
      <c r="V42" s="167">
        <v>73.998999999999995</v>
      </c>
      <c r="W42" s="167">
        <v>59.999000000000002</v>
      </c>
      <c r="X42" s="167">
        <v>42.997</v>
      </c>
      <c r="Y42" s="167">
        <v>288.99799999999999</v>
      </c>
      <c r="Z42" s="167">
        <v>85.99799999999999</v>
      </c>
      <c r="AA42" s="167">
        <v>217.99799999999999</v>
      </c>
      <c r="AB42" s="167">
        <v>28.998999999999999</v>
      </c>
      <c r="AC42" s="167">
        <v>20.997</v>
      </c>
      <c r="AD42" s="167">
        <v>41.997</v>
      </c>
      <c r="AE42" s="167">
        <v>232.999</v>
      </c>
      <c r="AF42" s="167">
        <v>1308.432</v>
      </c>
      <c r="AG42" s="167">
        <v>2440.9989999999998</v>
      </c>
      <c r="AH42" s="167">
        <v>303.99799999999999</v>
      </c>
      <c r="AI42" s="167">
        <v>2E-3</v>
      </c>
      <c r="AJ42" s="167">
        <v>5.0000000000000001E-3</v>
      </c>
      <c r="AK42" s="167">
        <v>159.999</v>
      </c>
      <c r="AL42" s="167">
        <v>2486.5039999999999</v>
      </c>
      <c r="AM42" s="167">
        <v>65.998000000000005</v>
      </c>
      <c r="AN42" s="167">
        <v>287.99900000000002</v>
      </c>
      <c r="AO42" s="167">
        <v>101.998</v>
      </c>
      <c r="AP42" s="167">
        <v>5.5E-2</v>
      </c>
      <c r="AQ42" s="167">
        <v>573.55300000000011</v>
      </c>
      <c r="AR42" s="167">
        <v>3419.9989999999998</v>
      </c>
      <c r="AS42" s="167">
        <v>912.91200000000003</v>
      </c>
      <c r="AT42" s="167">
        <v>468.99900000000002</v>
      </c>
      <c r="AU42" s="167">
        <v>203.99799999999999</v>
      </c>
      <c r="AV42" s="167">
        <v>0</v>
      </c>
      <c r="AW42" s="167">
        <v>617.99199999999996</v>
      </c>
      <c r="AX42" s="167">
        <v>52.999000000000002</v>
      </c>
      <c r="AY42" s="167">
        <v>35.999000000000002</v>
      </c>
      <c r="AZ42" s="167">
        <v>50.999000000000002</v>
      </c>
      <c r="BA42" s="167">
        <v>153.99799999999999</v>
      </c>
      <c r="BB42" s="167">
        <v>102.999</v>
      </c>
      <c r="BC42" s="167">
        <v>49.994</v>
      </c>
      <c r="BD42" s="167">
        <v>168.999</v>
      </c>
      <c r="BE42" s="167">
        <v>400.99200000000002</v>
      </c>
      <c r="BF42" s="167">
        <v>1382.999</v>
      </c>
      <c r="BG42" s="167">
        <v>416.99900000000002</v>
      </c>
      <c r="BH42" s="167">
        <v>448.99900000000002</v>
      </c>
      <c r="BI42" s="167">
        <v>251.99799999999999</v>
      </c>
      <c r="BJ42" s="167">
        <v>134.99700000000001</v>
      </c>
      <c r="BK42" s="167">
        <v>57.999000000000002</v>
      </c>
      <c r="BL42" s="167">
        <v>202.999</v>
      </c>
      <c r="BM42" s="167">
        <v>13.999000000000001</v>
      </c>
      <c r="BN42" s="167">
        <v>43.994</v>
      </c>
      <c r="BO42" s="167">
        <v>0</v>
      </c>
      <c r="BP42" s="166">
        <v>20480.351999999992</v>
      </c>
      <c r="BQ42" s="166">
        <v>786.66099999999994</v>
      </c>
      <c r="BR42" s="167">
        <v>0</v>
      </c>
      <c r="BS42" s="167">
        <v>0</v>
      </c>
      <c r="BT42" s="167">
        <v>786.66099999999994</v>
      </c>
      <c r="BU42" s="167">
        <v>0</v>
      </c>
      <c r="BV42" s="167">
        <v>0</v>
      </c>
      <c r="BW42" s="167">
        <v>0</v>
      </c>
      <c r="BX42" s="167">
        <v>0</v>
      </c>
      <c r="BY42" s="167">
        <v>0</v>
      </c>
      <c r="BZ42" s="167">
        <v>765</v>
      </c>
      <c r="CA42" s="167">
        <v>971</v>
      </c>
      <c r="CB42" s="167">
        <v>1736</v>
      </c>
      <c r="CC42" s="167">
        <v>2522.6610000000001</v>
      </c>
      <c r="CD42" s="166">
        <v>23003.012999999992</v>
      </c>
      <c r="CE42" s="158"/>
    </row>
    <row r="43" spans="1:83" ht="18" x14ac:dyDescent="0.25">
      <c r="A43" s="158" t="s">
        <v>202</v>
      </c>
      <c r="B43" s="168" t="s">
        <v>345</v>
      </c>
      <c r="C43" s="153" t="s">
        <v>346</v>
      </c>
      <c r="D43" s="166">
        <v>2.9990000000000001</v>
      </c>
      <c r="E43" s="167">
        <v>0.999</v>
      </c>
      <c r="F43" s="167">
        <v>1.9990000000000001</v>
      </c>
      <c r="G43" s="167">
        <v>77.997</v>
      </c>
      <c r="H43" s="167">
        <v>937.99000000000012</v>
      </c>
      <c r="I43" s="167">
        <v>16.997</v>
      </c>
      <c r="J43" s="167">
        <v>37.999000000000002</v>
      </c>
      <c r="K43" s="167">
        <v>7.9989999999999997</v>
      </c>
      <c r="L43" s="167">
        <v>3.9990000000000001</v>
      </c>
      <c r="M43" s="167">
        <v>2.9990000000000001</v>
      </c>
      <c r="N43" s="167">
        <v>74.994</v>
      </c>
      <c r="O43" s="167">
        <v>117.999</v>
      </c>
      <c r="P43" s="167">
        <v>18.998999999999999</v>
      </c>
      <c r="Q43" s="167">
        <v>69.998000000000005</v>
      </c>
      <c r="R43" s="167">
        <v>39.997</v>
      </c>
      <c r="S43" s="167">
        <v>42.997999999999998</v>
      </c>
      <c r="T43" s="167">
        <v>94.998999999999995</v>
      </c>
      <c r="U43" s="167">
        <v>13.999000000000001</v>
      </c>
      <c r="V43" s="167">
        <v>29.998999999999999</v>
      </c>
      <c r="W43" s="167">
        <v>38.999000000000002</v>
      </c>
      <c r="X43" s="167">
        <v>22.997</v>
      </c>
      <c r="Y43" s="167">
        <v>31.998000000000001</v>
      </c>
      <c r="Z43" s="167">
        <v>19.998000000000001</v>
      </c>
      <c r="AA43" s="167">
        <v>36.997999999999998</v>
      </c>
      <c r="AB43" s="167">
        <v>12.999000000000001</v>
      </c>
      <c r="AC43" s="167">
        <v>5.9989999999999997</v>
      </c>
      <c r="AD43" s="167">
        <v>54.996000000000009</v>
      </c>
      <c r="AE43" s="167">
        <v>20.998999999999999</v>
      </c>
      <c r="AF43" s="167">
        <v>335.99900000000002</v>
      </c>
      <c r="AG43" s="167">
        <v>538.99800000000005</v>
      </c>
      <c r="AH43" s="167">
        <v>225.99600000000001</v>
      </c>
      <c r="AI43" s="167">
        <v>3.5000000000000003E-2</v>
      </c>
      <c r="AJ43" s="167">
        <v>393.67999999999989</v>
      </c>
      <c r="AK43" s="167">
        <v>114.998</v>
      </c>
      <c r="AL43" s="167">
        <v>31.998000000000001</v>
      </c>
      <c r="AM43" s="167">
        <v>2445.9960000000001</v>
      </c>
      <c r="AN43" s="167">
        <v>65.998999999999995</v>
      </c>
      <c r="AO43" s="167">
        <v>330.99599999999998</v>
      </c>
      <c r="AP43" s="167">
        <v>44.999000000000002</v>
      </c>
      <c r="AQ43" s="167">
        <v>599.99700000000007</v>
      </c>
      <c r="AR43" s="167">
        <v>1177.998</v>
      </c>
      <c r="AS43" s="167">
        <v>2008.5219999999999</v>
      </c>
      <c r="AT43" s="167">
        <v>218.99799999999999</v>
      </c>
      <c r="AU43" s="167">
        <v>211.99600000000001</v>
      </c>
      <c r="AV43" s="167">
        <v>0</v>
      </c>
      <c r="AW43" s="167">
        <v>1374.9939999999999</v>
      </c>
      <c r="AX43" s="167">
        <v>45.999000000000002</v>
      </c>
      <c r="AY43" s="167">
        <v>22.998999999999999</v>
      </c>
      <c r="AZ43" s="167">
        <v>333.99799999999999</v>
      </c>
      <c r="BA43" s="167">
        <v>259.99799999999999</v>
      </c>
      <c r="BB43" s="167">
        <v>13.999000000000001</v>
      </c>
      <c r="BC43" s="167">
        <v>96.998000000000005</v>
      </c>
      <c r="BD43" s="167">
        <v>1980.998</v>
      </c>
      <c r="BE43" s="167">
        <v>809.99600000000009</v>
      </c>
      <c r="BF43" s="167">
        <v>1339.998</v>
      </c>
      <c r="BG43" s="167">
        <v>1142.998</v>
      </c>
      <c r="BH43" s="167">
        <v>1256.998</v>
      </c>
      <c r="BI43" s="167">
        <v>1140.9960000000001</v>
      </c>
      <c r="BJ43" s="167">
        <v>191.99600000000001</v>
      </c>
      <c r="BK43" s="167">
        <v>305.99799999999999</v>
      </c>
      <c r="BL43" s="167">
        <v>87.998999999999995</v>
      </c>
      <c r="BM43" s="167">
        <v>3.9990000000000001</v>
      </c>
      <c r="BN43" s="167">
        <v>33.999000000000002</v>
      </c>
      <c r="BO43" s="167">
        <v>0</v>
      </c>
      <c r="BP43" s="166">
        <v>21034.107</v>
      </c>
      <c r="BQ43" s="166">
        <v>83995.911999999997</v>
      </c>
      <c r="BR43" s="167">
        <v>0</v>
      </c>
      <c r="BS43" s="167">
        <v>0</v>
      </c>
      <c r="BT43" s="167">
        <v>83995.911999999997</v>
      </c>
      <c r="BU43" s="167">
        <v>0</v>
      </c>
      <c r="BV43" s="167">
        <v>0</v>
      </c>
      <c r="BW43" s="167">
        <v>0</v>
      </c>
      <c r="BX43" s="167">
        <v>0</v>
      </c>
      <c r="BY43" s="167">
        <v>0</v>
      </c>
      <c r="BZ43" s="167">
        <v>7107</v>
      </c>
      <c r="CA43" s="167">
        <v>8320</v>
      </c>
      <c r="CB43" s="167">
        <v>15427</v>
      </c>
      <c r="CC43" s="167">
        <v>99422.911999999997</v>
      </c>
      <c r="CD43" s="166">
        <v>120457.019</v>
      </c>
      <c r="CE43" s="158"/>
    </row>
    <row r="44" spans="1:83" ht="18" x14ac:dyDescent="0.25">
      <c r="A44" s="158" t="s">
        <v>203</v>
      </c>
      <c r="B44" s="278" t="s">
        <v>347</v>
      </c>
      <c r="C44" s="153" t="s">
        <v>348</v>
      </c>
      <c r="D44" s="166">
        <v>0</v>
      </c>
      <c r="E44" s="167">
        <v>0</v>
      </c>
      <c r="F44" s="167">
        <v>0</v>
      </c>
      <c r="G44" s="167">
        <v>0</v>
      </c>
      <c r="H44" s="167">
        <v>20.902000000000001</v>
      </c>
      <c r="I44" s="167">
        <v>14.973000000000001</v>
      </c>
      <c r="J44" s="167">
        <v>0.2</v>
      </c>
      <c r="K44" s="167">
        <v>1E-3</v>
      </c>
      <c r="L44" s="167">
        <v>8.0000000000000002E-3</v>
      </c>
      <c r="M44" s="167">
        <v>0</v>
      </c>
      <c r="N44" s="167">
        <v>15.92</v>
      </c>
      <c r="O44" s="167">
        <v>14.972</v>
      </c>
      <c r="P44" s="167">
        <v>0</v>
      </c>
      <c r="Q44" s="167">
        <v>0</v>
      </c>
      <c r="R44" s="167">
        <v>28.943999999999999</v>
      </c>
      <c r="S44" s="167">
        <v>6.9160000000000004</v>
      </c>
      <c r="T44" s="167">
        <v>0</v>
      </c>
      <c r="U44" s="167">
        <v>26.917000000000002</v>
      </c>
      <c r="V44" s="167">
        <v>0</v>
      </c>
      <c r="W44" s="167">
        <v>0</v>
      </c>
      <c r="X44" s="167">
        <v>57.972000000000001</v>
      </c>
      <c r="Y44" s="167">
        <v>1E-3</v>
      </c>
      <c r="Z44" s="167">
        <v>42.819000000000003</v>
      </c>
      <c r="AA44" s="167">
        <v>0</v>
      </c>
      <c r="AB44" s="167">
        <v>7.9720000000000004</v>
      </c>
      <c r="AC44" s="167">
        <v>4.9729999999999999</v>
      </c>
      <c r="AD44" s="167">
        <v>0</v>
      </c>
      <c r="AE44" s="167">
        <v>0</v>
      </c>
      <c r="AF44" s="167">
        <v>0</v>
      </c>
      <c r="AG44" s="167">
        <v>1</v>
      </c>
      <c r="AH44" s="167">
        <v>0</v>
      </c>
      <c r="AI44" s="167">
        <v>0</v>
      </c>
      <c r="AJ44" s="167">
        <v>0</v>
      </c>
      <c r="AK44" s="167">
        <v>1.986</v>
      </c>
      <c r="AL44" s="167">
        <v>0</v>
      </c>
      <c r="AM44" s="167">
        <v>0</v>
      </c>
      <c r="AN44" s="167">
        <v>2.2919999999999998</v>
      </c>
      <c r="AO44" s="167">
        <v>0</v>
      </c>
      <c r="AP44" s="167">
        <v>0</v>
      </c>
      <c r="AQ44" s="167">
        <v>114.96599999999999</v>
      </c>
      <c r="AR44" s="167">
        <v>48.963999999999999</v>
      </c>
      <c r="AS44" s="167">
        <v>80.972999999999999</v>
      </c>
      <c r="AT44" s="167">
        <v>11.974</v>
      </c>
      <c r="AU44" s="167">
        <v>0</v>
      </c>
      <c r="AV44" s="167">
        <v>0</v>
      </c>
      <c r="AW44" s="167">
        <v>2.3E-2</v>
      </c>
      <c r="AX44" s="167">
        <v>0</v>
      </c>
      <c r="AY44" s="167">
        <v>0</v>
      </c>
      <c r="AZ44" s="167">
        <v>0</v>
      </c>
      <c r="BA44" s="167">
        <v>0</v>
      </c>
      <c r="BB44" s="167">
        <v>0</v>
      </c>
      <c r="BC44" s="167">
        <v>0</v>
      </c>
      <c r="BD44" s="167">
        <v>0</v>
      </c>
      <c r="BE44" s="167">
        <v>0</v>
      </c>
      <c r="BF44" s="167">
        <v>169.00399999999999</v>
      </c>
      <c r="BG44" s="167">
        <v>351.97300000000001</v>
      </c>
      <c r="BH44" s="167">
        <v>0</v>
      </c>
      <c r="BI44" s="167">
        <v>102.95</v>
      </c>
      <c r="BJ44" s="167">
        <v>16.943999999999999</v>
      </c>
      <c r="BK44" s="167">
        <v>60.972999999999999</v>
      </c>
      <c r="BL44" s="167">
        <v>198.93600000000001</v>
      </c>
      <c r="BM44" s="167">
        <v>0</v>
      </c>
      <c r="BN44" s="167">
        <v>0</v>
      </c>
      <c r="BO44" s="167">
        <v>0</v>
      </c>
      <c r="BP44" s="166">
        <v>1406.4480000000001</v>
      </c>
      <c r="BQ44" s="166">
        <v>3943.4319999999998</v>
      </c>
      <c r="BR44" s="167">
        <v>0</v>
      </c>
      <c r="BS44" s="167">
        <v>0</v>
      </c>
      <c r="BT44" s="167">
        <v>3943.4319999999998</v>
      </c>
      <c r="BU44" s="167">
        <v>10940.078</v>
      </c>
      <c r="BV44" s="167">
        <v>0</v>
      </c>
      <c r="BW44" s="167">
        <v>282</v>
      </c>
      <c r="BX44" s="167">
        <v>282</v>
      </c>
      <c r="BY44" s="167">
        <v>11222.078</v>
      </c>
      <c r="BZ44" s="167">
        <v>2317.6488157366521</v>
      </c>
      <c r="CA44" s="167">
        <v>2829.3911442633498</v>
      </c>
      <c r="CB44" s="167">
        <v>5147.04</v>
      </c>
      <c r="CC44" s="167">
        <v>20312.55</v>
      </c>
      <c r="CD44" s="166">
        <v>21718.998</v>
      </c>
      <c r="CE44" s="158"/>
    </row>
    <row r="45" spans="1:83" ht="18" x14ac:dyDescent="0.25">
      <c r="A45" s="158" t="s">
        <v>204</v>
      </c>
      <c r="B45" s="277"/>
      <c r="C45" s="153" t="s">
        <v>349</v>
      </c>
      <c r="D45" s="166">
        <v>0</v>
      </c>
      <c r="E45" s="167">
        <v>0</v>
      </c>
      <c r="F45" s="167">
        <v>0</v>
      </c>
      <c r="G45" s="167">
        <v>0</v>
      </c>
      <c r="H45" s="167">
        <v>0</v>
      </c>
      <c r="I45" s="167">
        <v>0</v>
      </c>
      <c r="J45" s="167">
        <v>0</v>
      </c>
      <c r="K45" s="167">
        <v>0</v>
      </c>
      <c r="L45" s="167">
        <v>0</v>
      </c>
      <c r="M45" s="167">
        <v>0</v>
      </c>
      <c r="N45" s="167">
        <v>0</v>
      </c>
      <c r="O45" s="167">
        <v>0</v>
      </c>
      <c r="P45" s="167">
        <v>0</v>
      </c>
      <c r="Q45" s="167">
        <v>0</v>
      </c>
      <c r="R45" s="167">
        <v>0</v>
      </c>
      <c r="S45" s="167">
        <v>0</v>
      </c>
      <c r="T45" s="167">
        <v>0</v>
      </c>
      <c r="U45" s="167">
        <v>0</v>
      </c>
      <c r="V45" s="167">
        <v>0</v>
      </c>
      <c r="W45" s="167">
        <v>0</v>
      </c>
      <c r="X45" s="167">
        <v>0</v>
      </c>
      <c r="Y45" s="167">
        <v>0</v>
      </c>
      <c r="Z45" s="167">
        <v>0</v>
      </c>
      <c r="AA45" s="167">
        <v>0</v>
      </c>
      <c r="AB45" s="167">
        <v>0</v>
      </c>
      <c r="AC45" s="167">
        <v>26.994</v>
      </c>
      <c r="AD45" s="167">
        <v>0</v>
      </c>
      <c r="AE45" s="167">
        <v>0</v>
      </c>
      <c r="AF45" s="167">
        <v>0</v>
      </c>
      <c r="AG45" s="167">
        <v>0</v>
      </c>
      <c r="AH45" s="167">
        <v>0</v>
      </c>
      <c r="AI45" s="167">
        <v>0</v>
      </c>
      <c r="AJ45" s="167">
        <v>8.0000000000000002E-3</v>
      </c>
      <c r="AK45" s="167">
        <v>0</v>
      </c>
      <c r="AL45" s="167">
        <v>0</v>
      </c>
      <c r="AM45" s="167">
        <v>45</v>
      </c>
      <c r="AN45" s="167">
        <v>0</v>
      </c>
      <c r="AO45" s="167">
        <v>4493.6390000000001</v>
      </c>
      <c r="AP45" s="167">
        <v>0</v>
      </c>
      <c r="AQ45" s="167">
        <v>0</v>
      </c>
      <c r="AR45" s="167">
        <v>0</v>
      </c>
      <c r="AS45" s="167">
        <v>0</v>
      </c>
      <c r="AT45" s="167">
        <v>1</v>
      </c>
      <c r="AU45" s="167">
        <v>0</v>
      </c>
      <c r="AV45" s="167">
        <v>1E-3</v>
      </c>
      <c r="AW45" s="167">
        <v>0</v>
      </c>
      <c r="AX45" s="167">
        <v>0</v>
      </c>
      <c r="AY45" s="167">
        <v>0</v>
      </c>
      <c r="AZ45" s="167">
        <v>4.1000000000000002E-2</v>
      </c>
      <c r="BA45" s="167">
        <v>0</v>
      </c>
      <c r="BB45" s="167">
        <v>0</v>
      </c>
      <c r="BC45" s="167">
        <v>0</v>
      </c>
      <c r="BD45" s="167">
        <v>0</v>
      </c>
      <c r="BE45" s="167">
        <v>0</v>
      </c>
      <c r="BF45" s="167">
        <v>204.02199999999999</v>
      </c>
      <c r="BG45" s="167">
        <v>117.98699999999999</v>
      </c>
      <c r="BH45" s="167">
        <v>25.992999999999999</v>
      </c>
      <c r="BI45" s="167">
        <v>46.986999999999988</v>
      </c>
      <c r="BJ45" s="167">
        <v>443.24799999999999</v>
      </c>
      <c r="BK45" s="167">
        <v>49.292000000000002</v>
      </c>
      <c r="BL45" s="167">
        <v>321.99900000000002</v>
      </c>
      <c r="BM45" s="167">
        <v>0</v>
      </c>
      <c r="BN45" s="167">
        <v>0</v>
      </c>
      <c r="BO45" s="167">
        <v>1E-3</v>
      </c>
      <c r="BP45" s="166">
        <v>5776.2120000000014</v>
      </c>
      <c r="BQ45" s="166">
        <v>11291.712</v>
      </c>
      <c r="BR45" s="167">
        <v>1E-3</v>
      </c>
      <c r="BS45" s="167">
        <v>3123.002</v>
      </c>
      <c r="BT45" s="167">
        <v>14414.715</v>
      </c>
      <c r="BU45" s="167">
        <v>5121.0030000000006</v>
      </c>
      <c r="BV45" s="167">
        <v>2E-3</v>
      </c>
      <c r="BW45" s="167">
        <v>-131.99799999999999</v>
      </c>
      <c r="BX45" s="167">
        <v>-131.99600000000001</v>
      </c>
      <c r="BY45" s="167">
        <v>4989.0070000000014</v>
      </c>
      <c r="BZ45" s="167">
        <v>3196.5555857336958</v>
      </c>
      <c r="CA45" s="167">
        <v>4062.515414266305</v>
      </c>
      <c r="CB45" s="167">
        <v>7259.0709999999999</v>
      </c>
      <c r="CC45" s="167">
        <v>26662.793000000001</v>
      </c>
      <c r="CD45" s="166">
        <v>32439.005000000001</v>
      </c>
      <c r="CE45" s="158"/>
    </row>
    <row r="46" spans="1:83" ht="18" x14ac:dyDescent="0.25">
      <c r="A46" s="158" t="s">
        <v>205</v>
      </c>
      <c r="B46" s="277"/>
      <c r="C46" s="153" t="s">
        <v>350</v>
      </c>
      <c r="D46" s="166">
        <v>144.999</v>
      </c>
      <c r="E46" s="167">
        <v>5.9989999999999997</v>
      </c>
      <c r="F46" s="167">
        <v>18.998999999999999</v>
      </c>
      <c r="G46" s="167">
        <v>55.997</v>
      </c>
      <c r="H46" s="167">
        <v>90.989999999999981</v>
      </c>
      <c r="I46" s="167">
        <v>20.997</v>
      </c>
      <c r="J46" s="167">
        <v>18.998999999999999</v>
      </c>
      <c r="K46" s="167">
        <v>26.998999999999999</v>
      </c>
      <c r="L46" s="167">
        <v>53.999000000000002</v>
      </c>
      <c r="M46" s="167">
        <v>8.9990000000000006</v>
      </c>
      <c r="N46" s="167">
        <v>47.994</v>
      </c>
      <c r="O46" s="167">
        <v>44.999000000000002</v>
      </c>
      <c r="P46" s="167">
        <v>47.999000000000002</v>
      </c>
      <c r="Q46" s="167">
        <v>26.998000000000001</v>
      </c>
      <c r="R46" s="167">
        <v>10.997999999999999</v>
      </c>
      <c r="S46" s="167">
        <v>100.998</v>
      </c>
      <c r="T46" s="167">
        <v>50.999000000000002</v>
      </c>
      <c r="U46" s="167">
        <v>26.998999999999999</v>
      </c>
      <c r="V46" s="167">
        <v>67.998999999999995</v>
      </c>
      <c r="W46" s="167">
        <v>49.999000000000002</v>
      </c>
      <c r="X46" s="167">
        <v>49.997000000000007</v>
      </c>
      <c r="Y46" s="167">
        <v>69.998000000000005</v>
      </c>
      <c r="Z46" s="167">
        <v>94.997</v>
      </c>
      <c r="AA46" s="167">
        <v>258.99799999999999</v>
      </c>
      <c r="AB46" s="167">
        <v>49.999000000000002</v>
      </c>
      <c r="AC46" s="167">
        <v>62.997000000000007</v>
      </c>
      <c r="AD46" s="167">
        <v>1020.997</v>
      </c>
      <c r="AE46" s="167">
        <v>261.99900000000002</v>
      </c>
      <c r="AF46" s="167">
        <v>797.99900000000002</v>
      </c>
      <c r="AG46" s="167">
        <v>670.99900000000002</v>
      </c>
      <c r="AH46" s="167">
        <v>195.99799999999999</v>
      </c>
      <c r="AI46" s="167">
        <v>10.977</v>
      </c>
      <c r="AJ46" s="167">
        <v>17.920000000000002</v>
      </c>
      <c r="AK46" s="167">
        <v>254.999</v>
      </c>
      <c r="AL46" s="167">
        <v>102.999</v>
      </c>
      <c r="AM46" s="167">
        <v>296.99799999999999</v>
      </c>
      <c r="AN46" s="167">
        <v>120.999</v>
      </c>
      <c r="AO46" s="167">
        <v>158.99799999999999</v>
      </c>
      <c r="AP46" s="167">
        <v>2.1000000000000001E-2</v>
      </c>
      <c r="AQ46" s="167">
        <v>906.99800000000005</v>
      </c>
      <c r="AR46" s="167">
        <v>2679.9989999999998</v>
      </c>
      <c r="AS46" s="167">
        <v>1659.8209999999999</v>
      </c>
      <c r="AT46" s="167">
        <v>1999.999</v>
      </c>
      <c r="AU46" s="167">
        <v>498.99799999999999</v>
      </c>
      <c r="AV46" s="167">
        <v>468.99900000000002</v>
      </c>
      <c r="AW46" s="167">
        <v>1317.9970000000001</v>
      </c>
      <c r="AX46" s="167">
        <v>246.999</v>
      </c>
      <c r="AY46" s="167">
        <v>67.998999999999995</v>
      </c>
      <c r="AZ46" s="167">
        <v>212.999</v>
      </c>
      <c r="BA46" s="167">
        <v>236.99799999999999</v>
      </c>
      <c r="BB46" s="167">
        <v>140.999</v>
      </c>
      <c r="BC46" s="167">
        <v>140.999</v>
      </c>
      <c r="BD46" s="167">
        <v>127.999</v>
      </c>
      <c r="BE46" s="167">
        <v>624.99700000000007</v>
      </c>
      <c r="BF46" s="167">
        <v>1754.999</v>
      </c>
      <c r="BG46" s="167">
        <v>327.99900000000002</v>
      </c>
      <c r="BH46" s="167">
        <v>992.99900000000002</v>
      </c>
      <c r="BI46" s="167">
        <v>434.99799999999999</v>
      </c>
      <c r="BJ46" s="167">
        <v>470.99700000000001</v>
      </c>
      <c r="BK46" s="167">
        <v>102.999</v>
      </c>
      <c r="BL46" s="167">
        <v>80.998999999999995</v>
      </c>
      <c r="BM46" s="167">
        <v>101.999</v>
      </c>
      <c r="BN46" s="167">
        <v>138.999</v>
      </c>
      <c r="BO46" s="167">
        <v>0</v>
      </c>
      <c r="BP46" s="166">
        <v>21201.635999999991</v>
      </c>
      <c r="BQ46" s="166">
        <v>16444.38</v>
      </c>
      <c r="BR46" s="167">
        <v>0</v>
      </c>
      <c r="BS46" s="167">
        <v>0</v>
      </c>
      <c r="BT46" s="167">
        <v>16444.38</v>
      </c>
      <c r="BU46" s="167">
        <v>0</v>
      </c>
      <c r="BV46" s="167">
        <v>-6.0000000000000001E-3</v>
      </c>
      <c r="BW46" s="167">
        <v>-6.0000000000000001E-3</v>
      </c>
      <c r="BX46" s="167">
        <v>-1.2E-2</v>
      </c>
      <c r="BY46" s="167">
        <v>-1.2E-2</v>
      </c>
      <c r="BZ46" s="167">
        <v>3588</v>
      </c>
      <c r="CA46" s="167">
        <v>3947</v>
      </c>
      <c r="CB46" s="167">
        <v>7535</v>
      </c>
      <c r="CC46" s="167">
        <v>23979.367999999999</v>
      </c>
      <c r="CD46" s="166">
        <v>45181.003999999994</v>
      </c>
      <c r="CE46" s="158"/>
    </row>
    <row r="47" spans="1:83" ht="18" x14ac:dyDescent="0.25">
      <c r="A47" s="158" t="s">
        <v>206</v>
      </c>
      <c r="B47" s="277"/>
      <c r="C47" s="153" t="s">
        <v>351</v>
      </c>
      <c r="D47" s="166">
        <v>144.999</v>
      </c>
      <c r="E47" s="167">
        <v>3.9990000000000001</v>
      </c>
      <c r="F47" s="167">
        <v>1.9990000000000001</v>
      </c>
      <c r="G47" s="167">
        <v>231.994</v>
      </c>
      <c r="H47" s="167">
        <v>212.03700000000001</v>
      </c>
      <c r="I47" s="167">
        <v>35.944000000000003</v>
      </c>
      <c r="J47" s="167">
        <v>16.998999999999999</v>
      </c>
      <c r="K47" s="167">
        <v>43.997999999999998</v>
      </c>
      <c r="L47" s="167">
        <v>59.920999999999999</v>
      </c>
      <c r="M47" s="167">
        <v>8.9990000000000006</v>
      </c>
      <c r="N47" s="167">
        <v>79.004999999999995</v>
      </c>
      <c r="O47" s="167">
        <v>310.99799999999999</v>
      </c>
      <c r="P47" s="167">
        <v>35.915999999999997</v>
      </c>
      <c r="Q47" s="167">
        <v>50.997</v>
      </c>
      <c r="R47" s="167">
        <v>29.998000000000001</v>
      </c>
      <c r="S47" s="167">
        <v>77.89</v>
      </c>
      <c r="T47" s="167">
        <v>90.718000000000004</v>
      </c>
      <c r="U47" s="167">
        <v>67.99799999999999</v>
      </c>
      <c r="V47" s="167">
        <v>166.995</v>
      </c>
      <c r="W47" s="167">
        <v>416.55500000000001</v>
      </c>
      <c r="X47" s="167">
        <v>544.99599999999998</v>
      </c>
      <c r="Y47" s="167">
        <v>88.968000000000004</v>
      </c>
      <c r="Z47" s="167">
        <v>60.883000000000003</v>
      </c>
      <c r="AA47" s="167">
        <v>925.99600000000009</v>
      </c>
      <c r="AB47" s="167">
        <v>92.99799999999999</v>
      </c>
      <c r="AC47" s="167">
        <v>121.997</v>
      </c>
      <c r="AD47" s="167">
        <v>1610.91</v>
      </c>
      <c r="AE47" s="167">
        <v>1024.9480000000001</v>
      </c>
      <c r="AF47" s="167">
        <v>1467.3409999999999</v>
      </c>
      <c r="AG47" s="167">
        <v>2624.9960000000001</v>
      </c>
      <c r="AH47" s="167">
        <v>406.99599999999998</v>
      </c>
      <c r="AI47" s="167">
        <v>136.999</v>
      </c>
      <c r="AJ47" s="167">
        <v>158.99799999999999</v>
      </c>
      <c r="AK47" s="167">
        <v>723.99800000000005</v>
      </c>
      <c r="AL47" s="167">
        <v>377.99799999999999</v>
      </c>
      <c r="AM47" s="167">
        <v>386.99599999999998</v>
      </c>
      <c r="AN47" s="167">
        <v>438.74700000000001</v>
      </c>
      <c r="AO47" s="167">
        <v>362.99599999999998</v>
      </c>
      <c r="AP47" s="167">
        <v>3609.9679999999998</v>
      </c>
      <c r="AQ47" s="167">
        <v>8810.5220000000008</v>
      </c>
      <c r="AR47" s="167">
        <v>4827.9979999999996</v>
      </c>
      <c r="AS47" s="167">
        <v>3909.953</v>
      </c>
      <c r="AT47" s="167">
        <v>2675.998</v>
      </c>
      <c r="AU47" s="167">
        <v>1241.8820000000001</v>
      </c>
      <c r="AV47" s="167">
        <v>0</v>
      </c>
      <c r="AW47" s="167">
        <v>3103.7739999999999</v>
      </c>
      <c r="AX47" s="167">
        <v>736.947</v>
      </c>
      <c r="AY47" s="167">
        <v>399.96499999999997</v>
      </c>
      <c r="AZ47" s="167">
        <v>342.93599999999998</v>
      </c>
      <c r="BA47" s="167">
        <v>465.81900000000002</v>
      </c>
      <c r="BB47" s="167">
        <v>376.99799999999999</v>
      </c>
      <c r="BC47" s="167">
        <v>276.07</v>
      </c>
      <c r="BD47" s="167">
        <v>213.99799999999999</v>
      </c>
      <c r="BE47" s="167">
        <v>1153.865</v>
      </c>
      <c r="BF47" s="167">
        <v>1820.9970000000001</v>
      </c>
      <c r="BG47" s="167">
        <v>912.99800000000005</v>
      </c>
      <c r="BH47" s="167">
        <v>1086.998</v>
      </c>
      <c r="BI47" s="167">
        <v>625.99700000000007</v>
      </c>
      <c r="BJ47" s="167">
        <v>482.99400000000003</v>
      </c>
      <c r="BK47" s="167">
        <v>167.96700000000001</v>
      </c>
      <c r="BL47" s="167">
        <v>242.99799999999999</v>
      </c>
      <c r="BM47" s="167">
        <v>5.0000000000000001E-3</v>
      </c>
      <c r="BN47" s="167">
        <v>12.611000000000001</v>
      </c>
      <c r="BO47" s="167">
        <v>0</v>
      </c>
      <c r="BP47" s="166">
        <v>51226.017999999982</v>
      </c>
      <c r="BQ47" s="166">
        <v>1</v>
      </c>
      <c r="BR47" s="167">
        <v>0</v>
      </c>
      <c r="BS47" s="167">
        <v>0</v>
      </c>
      <c r="BT47" s="167">
        <v>1</v>
      </c>
      <c r="BU47" s="167">
        <v>24327</v>
      </c>
      <c r="BV47" s="167">
        <v>0</v>
      </c>
      <c r="BW47" s="167">
        <v>235</v>
      </c>
      <c r="BX47" s="167">
        <v>235</v>
      </c>
      <c r="BY47" s="167">
        <v>24562</v>
      </c>
      <c r="BZ47" s="167">
        <v>5770</v>
      </c>
      <c r="CA47" s="167">
        <v>7419.9999999999991</v>
      </c>
      <c r="CB47" s="167">
        <v>13190</v>
      </c>
      <c r="CC47" s="167">
        <v>37753</v>
      </c>
      <c r="CD47" s="166">
        <v>88979.017999999982</v>
      </c>
      <c r="CE47" s="158"/>
    </row>
    <row r="48" spans="1:83" ht="18" x14ac:dyDescent="0.25">
      <c r="A48" s="158" t="s">
        <v>207</v>
      </c>
      <c r="B48" s="277" t="s">
        <v>352</v>
      </c>
      <c r="C48" s="153" t="s">
        <v>353</v>
      </c>
      <c r="D48" s="166">
        <v>953</v>
      </c>
      <c r="E48" s="167">
        <v>21</v>
      </c>
      <c r="F48" s="167">
        <v>28</v>
      </c>
      <c r="G48" s="167">
        <v>1665.001</v>
      </c>
      <c r="H48" s="167">
        <v>2115</v>
      </c>
      <c r="I48" s="167">
        <v>317</v>
      </c>
      <c r="J48" s="167">
        <v>170</v>
      </c>
      <c r="K48" s="167">
        <v>225</v>
      </c>
      <c r="L48" s="167">
        <v>108</v>
      </c>
      <c r="M48" s="167">
        <v>446</v>
      </c>
      <c r="N48" s="167">
        <v>928.00299999999993</v>
      </c>
      <c r="O48" s="167">
        <v>868</v>
      </c>
      <c r="P48" s="167">
        <v>485.99900000000002</v>
      </c>
      <c r="Q48" s="167">
        <v>550</v>
      </c>
      <c r="R48" s="167">
        <v>244</v>
      </c>
      <c r="S48" s="167">
        <v>734.99699999999996</v>
      </c>
      <c r="T48" s="167">
        <v>131</v>
      </c>
      <c r="U48" s="167">
        <v>309</v>
      </c>
      <c r="V48" s="167">
        <v>432</v>
      </c>
      <c r="W48" s="167">
        <v>973.79200000000003</v>
      </c>
      <c r="X48" s="167">
        <v>1208</v>
      </c>
      <c r="Y48" s="167">
        <v>431</v>
      </c>
      <c r="Z48" s="167">
        <v>271</v>
      </c>
      <c r="AA48" s="167">
        <v>1160.9010000000001</v>
      </c>
      <c r="AB48" s="167">
        <v>206</v>
      </c>
      <c r="AC48" s="167">
        <v>527</v>
      </c>
      <c r="AD48" s="167">
        <v>2919.8580000000002</v>
      </c>
      <c r="AE48" s="167">
        <v>765</v>
      </c>
      <c r="AF48" s="167">
        <v>1298.8599999999999</v>
      </c>
      <c r="AG48" s="167">
        <v>1823.694</v>
      </c>
      <c r="AH48" s="167">
        <v>800</v>
      </c>
      <c r="AI48" s="167">
        <v>196</v>
      </c>
      <c r="AJ48" s="167">
        <v>280</v>
      </c>
      <c r="AK48" s="167">
        <v>1079</v>
      </c>
      <c r="AL48" s="167">
        <v>439</v>
      </c>
      <c r="AM48" s="167">
        <v>1271.9939999999999</v>
      </c>
      <c r="AN48" s="167">
        <v>115</v>
      </c>
      <c r="AO48" s="167">
        <v>249</v>
      </c>
      <c r="AP48" s="167">
        <v>633</v>
      </c>
      <c r="AQ48" s="167">
        <v>792.00099999999998</v>
      </c>
      <c r="AR48" s="167">
        <v>5858.6450000000004</v>
      </c>
      <c r="AS48" s="167">
        <v>1296.9090000000001</v>
      </c>
      <c r="AT48" s="167">
        <v>298</v>
      </c>
      <c r="AU48" s="167">
        <v>5839.5550000000003</v>
      </c>
      <c r="AV48" s="167">
        <v>14658.001</v>
      </c>
      <c r="AW48" s="167">
        <v>1397.0250000000001</v>
      </c>
      <c r="AX48" s="167">
        <v>883.99900000000002</v>
      </c>
      <c r="AY48" s="167">
        <v>251</v>
      </c>
      <c r="AZ48" s="167">
        <v>523</v>
      </c>
      <c r="BA48" s="167">
        <v>403.00200000000001</v>
      </c>
      <c r="BB48" s="167">
        <v>583</v>
      </c>
      <c r="BC48" s="167">
        <v>741.976</v>
      </c>
      <c r="BD48" s="167">
        <v>335</v>
      </c>
      <c r="BE48" s="167">
        <v>630.01800000000003</v>
      </c>
      <c r="BF48" s="167">
        <v>2527.1770000000001</v>
      </c>
      <c r="BG48" s="167">
        <v>1281.8599999999999</v>
      </c>
      <c r="BH48" s="167">
        <v>669</v>
      </c>
      <c r="BI48" s="167">
        <v>443</v>
      </c>
      <c r="BJ48" s="167">
        <v>349</v>
      </c>
      <c r="BK48" s="167">
        <v>70.004999999999995</v>
      </c>
      <c r="BL48" s="167">
        <v>209</v>
      </c>
      <c r="BM48" s="167">
        <v>48</v>
      </c>
      <c r="BN48" s="167">
        <v>471</v>
      </c>
      <c r="BO48" s="167">
        <v>1E-3</v>
      </c>
      <c r="BP48" s="166">
        <v>68378.273000000001</v>
      </c>
      <c r="BQ48" s="166">
        <v>30092.724999999999</v>
      </c>
      <c r="BR48" s="167">
        <v>0</v>
      </c>
      <c r="BS48" s="167">
        <v>3.0000000000000001E-3</v>
      </c>
      <c r="BT48" s="167">
        <v>30092.727999999999</v>
      </c>
      <c r="BU48" s="167">
        <v>0</v>
      </c>
      <c r="BV48" s="167">
        <v>0</v>
      </c>
      <c r="BW48" s="167">
        <v>0</v>
      </c>
      <c r="BX48" s="167">
        <v>0</v>
      </c>
      <c r="BY48" s="167">
        <v>0</v>
      </c>
      <c r="BZ48" s="167">
        <v>14743</v>
      </c>
      <c r="CA48" s="167">
        <v>22941</v>
      </c>
      <c r="CB48" s="167">
        <v>37644</v>
      </c>
      <c r="CC48" s="167">
        <v>67776.728000000003</v>
      </c>
      <c r="CD48" s="166">
        <v>136155.00099999999</v>
      </c>
      <c r="CE48" s="158"/>
    </row>
    <row r="49" spans="1:83" ht="18" x14ac:dyDescent="0.25">
      <c r="A49" s="158" t="s">
        <v>208</v>
      </c>
      <c r="B49" s="277"/>
      <c r="C49" s="153" t="s">
        <v>354</v>
      </c>
      <c r="D49" s="166">
        <v>176.98599999999999</v>
      </c>
      <c r="E49" s="167">
        <v>19.998000000000001</v>
      </c>
      <c r="F49" s="167">
        <v>54.997999999999998</v>
      </c>
      <c r="G49" s="167">
        <v>79.99199999999999</v>
      </c>
      <c r="H49" s="167">
        <v>137.99199999999999</v>
      </c>
      <c r="I49" s="167">
        <v>39.994</v>
      </c>
      <c r="J49" s="167">
        <v>2E-3</v>
      </c>
      <c r="K49" s="167">
        <v>28.998000000000001</v>
      </c>
      <c r="L49" s="167">
        <v>33.997999999999998</v>
      </c>
      <c r="M49" s="167">
        <v>9.9979999999999993</v>
      </c>
      <c r="N49" s="167">
        <v>73.012</v>
      </c>
      <c r="O49" s="167">
        <v>3.9980000000000002</v>
      </c>
      <c r="P49" s="167">
        <v>65.753</v>
      </c>
      <c r="Q49" s="167">
        <v>63.996000000000002</v>
      </c>
      <c r="R49" s="167">
        <v>64.995999999999995</v>
      </c>
      <c r="S49" s="167">
        <v>2.0459999999999998</v>
      </c>
      <c r="T49" s="167">
        <v>2E-3</v>
      </c>
      <c r="U49" s="167">
        <v>55.997999999999998</v>
      </c>
      <c r="V49" s="167">
        <v>167.995</v>
      </c>
      <c r="W49" s="167">
        <v>67.75</v>
      </c>
      <c r="X49" s="167">
        <v>62.000999999999998</v>
      </c>
      <c r="Y49" s="167">
        <v>37.985999999999997</v>
      </c>
      <c r="Z49" s="167">
        <v>85.679999999999993</v>
      </c>
      <c r="AA49" s="167">
        <v>109.995</v>
      </c>
      <c r="AB49" s="167">
        <v>24.998000000000001</v>
      </c>
      <c r="AC49" s="167">
        <v>254.99100000000001</v>
      </c>
      <c r="AD49" s="167">
        <v>974.97299999999996</v>
      </c>
      <c r="AE49" s="167">
        <v>187.994</v>
      </c>
      <c r="AF49" s="167">
        <v>465.68</v>
      </c>
      <c r="AG49" s="167">
        <v>468.98700000000002</v>
      </c>
      <c r="AH49" s="167">
        <v>166.99299999999999</v>
      </c>
      <c r="AI49" s="167">
        <v>65.997</v>
      </c>
      <c r="AJ49" s="167">
        <v>245.99299999999999</v>
      </c>
      <c r="AK49" s="167">
        <v>195.994</v>
      </c>
      <c r="AL49" s="167">
        <v>100.996</v>
      </c>
      <c r="AM49" s="167">
        <v>306.99</v>
      </c>
      <c r="AN49" s="167">
        <v>19.998000000000001</v>
      </c>
      <c r="AO49" s="167">
        <v>90.995999999999995</v>
      </c>
      <c r="AP49" s="167">
        <v>35.997999999999998</v>
      </c>
      <c r="AQ49" s="167">
        <v>259.99200000000002</v>
      </c>
      <c r="AR49" s="167">
        <v>791.98</v>
      </c>
      <c r="AS49" s="167">
        <v>12975.554</v>
      </c>
      <c r="AT49" s="167">
        <v>79.997</v>
      </c>
      <c r="AU49" s="167">
        <v>448.97699999999998</v>
      </c>
      <c r="AV49" s="167">
        <v>1077.973</v>
      </c>
      <c r="AW49" s="167">
        <v>140.90299999999999</v>
      </c>
      <c r="AX49" s="167">
        <v>47.790999999999997</v>
      </c>
      <c r="AY49" s="167">
        <v>37.997999999999998</v>
      </c>
      <c r="AZ49" s="167">
        <v>48.997999999999998</v>
      </c>
      <c r="BA49" s="167">
        <v>65.978999999999999</v>
      </c>
      <c r="BB49" s="167">
        <v>141.99600000000001</v>
      </c>
      <c r="BC49" s="167">
        <v>44.936</v>
      </c>
      <c r="BD49" s="167">
        <v>70.997</v>
      </c>
      <c r="BE49" s="167">
        <v>73.936999999999998</v>
      </c>
      <c r="BF49" s="167">
        <v>907.97699999999998</v>
      </c>
      <c r="BG49" s="167">
        <v>555.98500000000001</v>
      </c>
      <c r="BH49" s="167">
        <v>1327.9659999999999</v>
      </c>
      <c r="BI49" s="167">
        <v>509.98599999999999</v>
      </c>
      <c r="BJ49" s="167">
        <v>86.995000000000005</v>
      </c>
      <c r="BK49" s="167">
        <v>47.993000000000002</v>
      </c>
      <c r="BL49" s="167">
        <v>49.997999999999998</v>
      </c>
      <c r="BM49" s="167">
        <v>20.995999999999999</v>
      </c>
      <c r="BN49" s="167">
        <v>1.6E-2</v>
      </c>
      <c r="BO49" s="167">
        <v>0</v>
      </c>
      <c r="BP49" s="166">
        <v>25267.661999999989</v>
      </c>
      <c r="BQ49" s="166">
        <v>36088.855000000003</v>
      </c>
      <c r="BR49" s="167">
        <v>0</v>
      </c>
      <c r="BS49" s="167">
        <v>0</v>
      </c>
      <c r="BT49" s="167">
        <v>36088.855000000003</v>
      </c>
      <c r="BU49" s="167">
        <v>0</v>
      </c>
      <c r="BV49" s="167">
        <v>0</v>
      </c>
      <c r="BW49" s="167">
        <v>0</v>
      </c>
      <c r="BX49" s="167">
        <v>0</v>
      </c>
      <c r="BY49" s="167">
        <v>0</v>
      </c>
      <c r="BZ49" s="167">
        <v>4744.7798633210687</v>
      </c>
      <c r="CA49" s="167">
        <v>10881.70113667893</v>
      </c>
      <c r="CB49" s="167">
        <v>15626.481</v>
      </c>
      <c r="CC49" s="167">
        <v>51715.336000000003</v>
      </c>
      <c r="CD49" s="166">
        <v>76982.997999999992</v>
      </c>
      <c r="CE49" s="158"/>
    </row>
    <row r="50" spans="1:83" ht="18" x14ac:dyDescent="0.25">
      <c r="A50" s="158" t="s">
        <v>209</v>
      </c>
      <c r="B50" s="277"/>
      <c r="C50" s="153" t="s">
        <v>355</v>
      </c>
      <c r="D50" s="166">
        <v>0</v>
      </c>
      <c r="E50" s="167">
        <v>0</v>
      </c>
      <c r="F50" s="167">
        <v>0</v>
      </c>
      <c r="G50" s="167">
        <v>12.997999999999999</v>
      </c>
      <c r="H50" s="167">
        <v>30.994</v>
      </c>
      <c r="I50" s="167">
        <v>2.9990000000000001</v>
      </c>
      <c r="J50" s="167">
        <v>0</v>
      </c>
      <c r="K50" s="167">
        <v>1.9990000000000001</v>
      </c>
      <c r="L50" s="167">
        <v>4.9989999999999997</v>
      </c>
      <c r="M50" s="167">
        <v>28.995999999999999</v>
      </c>
      <c r="N50" s="167">
        <v>64.991</v>
      </c>
      <c r="O50" s="167">
        <v>3.9990000000000001</v>
      </c>
      <c r="P50" s="167">
        <v>10.999000000000001</v>
      </c>
      <c r="Q50" s="167">
        <v>44.994</v>
      </c>
      <c r="R50" s="167">
        <v>16.997</v>
      </c>
      <c r="S50" s="167">
        <v>13.997</v>
      </c>
      <c r="T50" s="167">
        <v>8.9990000000000006</v>
      </c>
      <c r="U50" s="167">
        <v>10.999000000000001</v>
      </c>
      <c r="V50" s="167">
        <v>10.999000000000001</v>
      </c>
      <c r="W50" s="167">
        <v>34.996000000000002</v>
      </c>
      <c r="X50" s="167">
        <v>27.995999999999999</v>
      </c>
      <c r="Y50" s="167">
        <v>9.9979999999999993</v>
      </c>
      <c r="Z50" s="167">
        <v>11.997999999999999</v>
      </c>
      <c r="AA50" s="167">
        <v>6.9990000000000014</v>
      </c>
      <c r="AB50" s="167">
        <v>3</v>
      </c>
      <c r="AC50" s="167">
        <v>45.994</v>
      </c>
      <c r="AD50" s="167">
        <v>232.97200000000001</v>
      </c>
      <c r="AE50" s="167">
        <v>31.995999999999999</v>
      </c>
      <c r="AF50" s="167">
        <v>400.96</v>
      </c>
      <c r="AG50" s="167">
        <v>206.976</v>
      </c>
      <c r="AH50" s="167">
        <v>50.992999999999988</v>
      </c>
      <c r="AI50" s="167">
        <v>149.982</v>
      </c>
      <c r="AJ50" s="167">
        <v>104.98699999999999</v>
      </c>
      <c r="AK50" s="167">
        <v>34.996000000000002</v>
      </c>
      <c r="AL50" s="167">
        <v>20.997</v>
      </c>
      <c r="AM50" s="167">
        <v>50.994</v>
      </c>
      <c r="AN50" s="167">
        <v>21.997</v>
      </c>
      <c r="AO50" s="167">
        <v>9.9979999999999993</v>
      </c>
      <c r="AP50" s="167">
        <v>93.988</v>
      </c>
      <c r="AQ50" s="167">
        <v>364.96100000000001</v>
      </c>
      <c r="AR50" s="167">
        <v>2445.1219999999998</v>
      </c>
      <c r="AS50" s="167">
        <v>1611.944</v>
      </c>
      <c r="AT50" s="167">
        <v>1715.9949999999999</v>
      </c>
      <c r="AU50" s="167">
        <v>48.994</v>
      </c>
      <c r="AV50" s="167">
        <v>0</v>
      </c>
      <c r="AW50" s="167">
        <v>234.971</v>
      </c>
      <c r="AX50" s="167">
        <v>448.95699999999999</v>
      </c>
      <c r="AY50" s="167">
        <v>37.994999999999997</v>
      </c>
      <c r="AZ50" s="167">
        <v>28.995999999999999</v>
      </c>
      <c r="BA50" s="167">
        <v>67.992000000000004</v>
      </c>
      <c r="BB50" s="167">
        <v>78.989999999999995</v>
      </c>
      <c r="BC50" s="167">
        <v>126.985</v>
      </c>
      <c r="BD50" s="167">
        <v>4.9989999999999997</v>
      </c>
      <c r="BE50" s="167">
        <v>262.96800000000002</v>
      </c>
      <c r="BF50" s="167">
        <v>15.997999999999999</v>
      </c>
      <c r="BG50" s="167">
        <v>25.997</v>
      </c>
      <c r="BH50" s="167">
        <v>3</v>
      </c>
      <c r="BI50" s="167">
        <v>0</v>
      </c>
      <c r="BJ50" s="167">
        <v>18.998000000000001</v>
      </c>
      <c r="BK50" s="167">
        <v>6.9989999999999997</v>
      </c>
      <c r="BL50" s="167">
        <v>0</v>
      </c>
      <c r="BM50" s="167">
        <v>12.997999999999999</v>
      </c>
      <c r="BN50" s="167">
        <v>24.997</v>
      </c>
      <c r="BO50" s="167">
        <v>0</v>
      </c>
      <c r="BP50" s="166">
        <v>9411.6719999999987</v>
      </c>
      <c r="BQ50" s="166">
        <v>1692.8710000000001</v>
      </c>
      <c r="BR50" s="167">
        <v>0</v>
      </c>
      <c r="BS50" s="167">
        <v>0</v>
      </c>
      <c r="BT50" s="167">
        <v>1692.8710000000001</v>
      </c>
      <c r="BU50" s="167">
        <v>0</v>
      </c>
      <c r="BV50" s="167">
        <v>0</v>
      </c>
      <c r="BW50" s="167">
        <v>0</v>
      </c>
      <c r="BX50" s="167">
        <v>0</v>
      </c>
      <c r="BY50" s="167">
        <v>0</v>
      </c>
      <c r="BZ50" s="167">
        <v>9004.4573913371278</v>
      </c>
      <c r="CA50" s="167">
        <v>15161.99760866287</v>
      </c>
      <c r="CB50" s="167">
        <v>24166.455000000002</v>
      </c>
      <c r="CC50" s="167">
        <v>25859.326000000001</v>
      </c>
      <c r="CD50" s="166">
        <v>35270.998</v>
      </c>
      <c r="CE50" s="158"/>
    </row>
    <row r="51" spans="1:83" ht="18" x14ac:dyDescent="0.25">
      <c r="A51" s="158" t="s">
        <v>210</v>
      </c>
      <c r="B51" s="153">
        <v>68</v>
      </c>
      <c r="C51" s="153" t="s">
        <v>356</v>
      </c>
      <c r="D51" s="166">
        <v>0</v>
      </c>
      <c r="E51" s="167">
        <v>0</v>
      </c>
      <c r="F51" s="167">
        <v>0</v>
      </c>
      <c r="G51" s="167">
        <v>15</v>
      </c>
      <c r="H51" s="167">
        <v>7.0010000000000003</v>
      </c>
      <c r="I51" s="167">
        <v>24</v>
      </c>
      <c r="J51" s="167">
        <v>43</v>
      </c>
      <c r="K51" s="167">
        <v>200</v>
      </c>
      <c r="L51" s="167">
        <v>54</v>
      </c>
      <c r="M51" s="167">
        <v>0</v>
      </c>
      <c r="N51" s="167">
        <v>44</v>
      </c>
      <c r="O51" s="167">
        <v>40</v>
      </c>
      <c r="P51" s="167">
        <v>144</v>
      </c>
      <c r="Q51" s="167">
        <v>0</v>
      </c>
      <c r="R51" s="167">
        <v>31</v>
      </c>
      <c r="S51" s="167">
        <v>332</v>
      </c>
      <c r="T51" s="167">
        <v>0</v>
      </c>
      <c r="U51" s="167">
        <v>47</v>
      </c>
      <c r="V51" s="167">
        <v>0</v>
      </c>
      <c r="W51" s="167">
        <v>0</v>
      </c>
      <c r="X51" s="167">
        <v>12</v>
      </c>
      <c r="Y51" s="167">
        <v>88.998000000000005</v>
      </c>
      <c r="Z51" s="167">
        <v>45.000999999999998</v>
      </c>
      <c r="AA51" s="167">
        <v>262</v>
      </c>
      <c r="AB51" s="167">
        <v>26</v>
      </c>
      <c r="AC51" s="167">
        <v>173.99799999999999</v>
      </c>
      <c r="AD51" s="167">
        <v>337.99799999999999</v>
      </c>
      <c r="AE51" s="167">
        <v>534</v>
      </c>
      <c r="AF51" s="167">
        <v>2916.998</v>
      </c>
      <c r="AG51" s="167">
        <v>4409.9989999999998</v>
      </c>
      <c r="AH51" s="167">
        <v>319.99799999999999</v>
      </c>
      <c r="AI51" s="167">
        <v>49</v>
      </c>
      <c r="AJ51" s="167">
        <v>673</v>
      </c>
      <c r="AK51" s="167">
        <v>1153.999</v>
      </c>
      <c r="AL51" s="167">
        <v>0</v>
      </c>
      <c r="AM51" s="167">
        <v>2942.9989999999998</v>
      </c>
      <c r="AN51" s="167">
        <v>257</v>
      </c>
      <c r="AO51" s="167">
        <v>487.99599999999998</v>
      </c>
      <c r="AP51" s="167">
        <v>1217</v>
      </c>
      <c r="AQ51" s="167">
        <v>1565</v>
      </c>
      <c r="AR51" s="167">
        <v>2035.9970000000001</v>
      </c>
      <c r="AS51" s="167">
        <v>1726.9259999999999</v>
      </c>
      <c r="AT51" s="167">
        <v>75.998000000000005</v>
      </c>
      <c r="AU51" s="167">
        <v>1952.998</v>
      </c>
      <c r="AV51" s="167">
        <v>127.815</v>
      </c>
      <c r="AW51" s="167">
        <v>2172.9949999999999</v>
      </c>
      <c r="AX51" s="167">
        <v>375.56400000000002</v>
      </c>
      <c r="AY51" s="167">
        <v>149</v>
      </c>
      <c r="AZ51" s="167">
        <v>958</v>
      </c>
      <c r="BA51" s="167">
        <v>252</v>
      </c>
      <c r="BB51" s="167">
        <v>290</v>
      </c>
      <c r="BC51" s="167">
        <v>157</v>
      </c>
      <c r="BD51" s="167">
        <v>251</v>
      </c>
      <c r="BE51" s="167">
        <v>499.99799999999999</v>
      </c>
      <c r="BF51" s="167">
        <v>2971.9969999999998</v>
      </c>
      <c r="BG51" s="167">
        <v>1870.998</v>
      </c>
      <c r="BH51" s="167">
        <v>2446.9989999999998</v>
      </c>
      <c r="BI51" s="167">
        <v>723</v>
      </c>
      <c r="BJ51" s="167">
        <v>246</v>
      </c>
      <c r="BK51" s="167">
        <v>608</v>
      </c>
      <c r="BL51" s="167">
        <v>0</v>
      </c>
      <c r="BM51" s="167">
        <v>59</v>
      </c>
      <c r="BN51" s="167">
        <v>432.00099999999998</v>
      </c>
      <c r="BO51" s="167">
        <v>1E-3</v>
      </c>
      <c r="BP51" s="166">
        <v>42877.271999999983</v>
      </c>
      <c r="BQ51" s="166">
        <v>44055.724000000002</v>
      </c>
      <c r="BR51" s="167">
        <v>1068.001</v>
      </c>
      <c r="BS51" s="167">
        <v>2E-3</v>
      </c>
      <c r="BT51" s="167">
        <v>85123.726999999999</v>
      </c>
      <c r="BU51" s="167">
        <v>9202.0010000000002</v>
      </c>
      <c r="BV51" s="167">
        <v>0</v>
      </c>
      <c r="BW51" s="167">
        <v>0</v>
      </c>
      <c r="BX51" s="167">
        <v>0</v>
      </c>
      <c r="BY51" s="167">
        <v>9202.0010000000002</v>
      </c>
      <c r="BZ51" s="167">
        <v>495.00141969407258</v>
      </c>
      <c r="CA51" s="167">
        <v>551.00158030592729</v>
      </c>
      <c r="CB51" s="167">
        <v>1046.0029999999999</v>
      </c>
      <c r="CC51" s="167">
        <v>95371.731</v>
      </c>
      <c r="CD51" s="166">
        <v>138249.003</v>
      </c>
      <c r="CE51" s="158"/>
    </row>
    <row r="52" spans="1:83" ht="18" x14ac:dyDescent="0.25">
      <c r="A52" s="158" t="s">
        <v>211</v>
      </c>
      <c r="B52" s="153"/>
      <c r="C52" s="153" t="s">
        <v>274</v>
      </c>
      <c r="D52" s="166">
        <v>0</v>
      </c>
      <c r="E52" s="167">
        <v>0</v>
      </c>
      <c r="F52" s="167">
        <v>0</v>
      </c>
      <c r="G52" s="167">
        <v>0</v>
      </c>
      <c r="H52" s="167">
        <v>0</v>
      </c>
      <c r="I52" s="167">
        <v>0</v>
      </c>
      <c r="J52" s="167">
        <v>0</v>
      </c>
      <c r="K52" s="167">
        <v>0</v>
      </c>
      <c r="L52" s="167">
        <v>0</v>
      </c>
      <c r="M52" s="167">
        <v>0</v>
      </c>
      <c r="N52" s="167">
        <v>0</v>
      </c>
      <c r="O52" s="167">
        <v>0</v>
      </c>
      <c r="P52" s="167">
        <v>0</v>
      </c>
      <c r="Q52" s="167">
        <v>0</v>
      </c>
      <c r="R52" s="167">
        <v>0</v>
      </c>
      <c r="S52" s="167">
        <v>0</v>
      </c>
      <c r="T52" s="167">
        <v>0</v>
      </c>
      <c r="U52" s="167">
        <v>0</v>
      </c>
      <c r="V52" s="167">
        <v>0</v>
      </c>
      <c r="W52" s="167">
        <v>0</v>
      </c>
      <c r="X52" s="167">
        <v>0</v>
      </c>
      <c r="Y52" s="167">
        <v>0</v>
      </c>
      <c r="Z52" s="167">
        <v>0</v>
      </c>
      <c r="AA52" s="167">
        <v>0</v>
      </c>
      <c r="AB52" s="167">
        <v>0</v>
      </c>
      <c r="AC52" s="167">
        <v>0</v>
      </c>
      <c r="AD52" s="167">
        <v>0</v>
      </c>
      <c r="AE52" s="167">
        <v>0</v>
      </c>
      <c r="AF52" s="167">
        <v>0</v>
      </c>
      <c r="AG52" s="167">
        <v>0</v>
      </c>
      <c r="AH52" s="167">
        <v>0</v>
      </c>
      <c r="AI52" s="167">
        <v>0</v>
      </c>
      <c r="AJ52" s="167">
        <v>0</v>
      </c>
      <c r="AK52" s="167">
        <v>0</v>
      </c>
      <c r="AL52" s="167">
        <v>0</v>
      </c>
      <c r="AM52" s="167">
        <v>0</v>
      </c>
      <c r="AN52" s="167">
        <v>0</v>
      </c>
      <c r="AO52" s="167">
        <v>0</v>
      </c>
      <c r="AP52" s="167">
        <v>0</v>
      </c>
      <c r="AQ52" s="167">
        <v>0</v>
      </c>
      <c r="AR52" s="167">
        <v>0</v>
      </c>
      <c r="AS52" s="167">
        <v>0</v>
      </c>
      <c r="AT52" s="167">
        <v>0</v>
      </c>
      <c r="AU52" s="167">
        <v>0</v>
      </c>
      <c r="AV52" s="167">
        <v>0</v>
      </c>
      <c r="AW52" s="167">
        <v>0</v>
      </c>
      <c r="AX52" s="167">
        <v>0</v>
      </c>
      <c r="AY52" s="167">
        <v>0</v>
      </c>
      <c r="AZ52" s="167">
        <v>0</v>
      </c>
      <c r="BA52" s="167">
        <v>0</v>
      </c>
      <c r="BB52" s="167">
        <v>0</v>
      </c>
      <c r="BC52" s="167">
        <v>0</v>
      </c>
      <c r="BD52" s="167">
        <v>0</v>
      </c>
      <c r="BE52" s="167">
        <v>0</v>
      </c>
      <c r="BF52" s="167">
        <v>0</v>
      </c>
      <c r="BG52" s="167">
        <v>0</v>
      </c>
      <c r="BH52" s="167">
        <v>0</v>
      </c>
      <c r="BI52" s="167">
        <v>0</v>
      </c>
      <c r="BJ52" s="167">
        <v>0</v>
      </c>
      <c r="BK52" s="167">
        <v>0</v>
      </c>
      <c r="BL52" s="167">
        <v>0</v>
      </c>
      <c r="BM52" s="167">
        <v>0</v>
      </c>
      <c r="BN52" s="167">
        <v>0</v>
      </c>
      <c r="BO52" s="167">
        <v>0</v>
      </c>
      <c r="BP52" s="166">
        <v>0</v>
      </c>
      <c r="BQ52" s="166">
        <v>203443</v>
      </c>
      <c r="BR52" s="167">
        <v>0</v>
      </c>
      <c r="BS52" s="167">
        <v>0</v>
      </c>
      <c r="BT52" s="167">
        <v>203443</v>
      </c>
      <c r="BU52" s="167">
        <v>0</v>
      </c>
      <c r="BV52" s="167">
        <v>0</v>
      </c>
      <c r="BW52" s="167">
        <v>0</v>
      </c>
      <c r="BX52" s="167">
        <v>0</v>
      </c>
      <c r="BY52" s="167">
        <v>0</v>
      </c>
      <c r="BZ52" s="167">
        <v>214</v>
      </c>
      <c r="CA52" s="167">
        <v>260</v>
      </c>
      <c r="CB52" s="167">
        <v>474</v>
      </c>
      <c r="CC52" s="167">
        <v>204317</v>
      </c>
      <c r="CD52" s="166">
        <v>204317</v>
      </c>
      <c r="CE52" s="158"/>
    </row>
    <row r="53" spans="1:83" ht="18" x14ac:dyDescent="0.25">
      <c r="A53" s="158" t="s">
        <v>212</v>
      </c>
      <c r="B53" s="277" t="s">
        <v>357</v>
      </c>
      <c r="C53" s="153" t="s">
        <v>358</v>
      </c>
      <c r="D53" s="166">
        <v>56.982999999999997</v>
      </c>
      <c r="E53" s="167">
        <v>12.997</v>
      </c>
      <c r="F53" s="167">
        <v>14.997999999999999</v>
      </c>
      <c r="G53" s="167">
        <v>534.98199999999997</v>
      </c>
      <c r="H53" s="167">
        <v>959.8130000000001</v>
      </c>
      <c r="I53" s="167">
        <v>152.99600000000001</v>
      </c>
      <c r="J53" s="167">
        <v>21.997</v>
      </c>
      <c r="K53" s="167">
        <v>137.99199999999999</v>
      </c>
      <c r="L53" s="167">
        <v>28.928000000000001</v>
      </c>
      <c r="M53" s="167">
        <v>12.997999999999999</v>
      </c>
      <c r="N53" s="167">
        <v>566.60500000000002</v>
      </c>
      <c r="O53" s="167">
        <v>614.98300000000006</v>
      </c>
      <c r="P53" s="167">
        <v>209.518</v>
      </c>
      <c r="Q53" s="167">
        <v>147.44900000000001</v>
      </c>
      <c r="R53" s="167">
        <v>103.995</v>
      </c>
      <c r="S53" s="167">
        <v>112.369</v>
      </c>
      <c r="T53" s="167">
        <v>310.166</v>
      </c>
      <c r="U53" s="167">
        <v>144.57499999999999</v>
      </c>
      <c r="V53" s="167">
        <v>319.988</v>
      </c>
      <c r="W53" s="167">
        <v>364.16199999999998</v>
      </c>
      <c r="X53" s="167">
        <v>217.98599999999999</v>
      </c>
      <c r="Y53" s="167">
        <v>319.55</v>
      </c>
      <c r="Z53" s="167">
        <v>151.86000000000001</v>
      </c>
      <c r="AA53" s="167">
        <v>2417.9259999999999</v>
      </c>
      <c r="AB53" s="167">
        <v>65.998000000000005</v>
      </c>
      <c r="AC53" s="167">
        <v>216.99</v>
      </c>
      <c r="AD53" s="167">
        <v>1243.8109999999999</v>
      </c>
      <c r="AE53" s="167">
        <v>408.988</v>
      </c>
      <c r="AF53" s="167">
        <v>2723.529</v>
      </c>
      <c r="AG53" s="167">
        <v>2517.9340000000002</v>
      </c>
      <c r="AH53" s="167">
        <v>786.95699999999999</v>
      </c>
      <c r="AI53" s="167">
        <v>50.997</v>
      </c>
      <c r="AJ53" s="167">
        <v>172.99</v>
      </c>
      <c r="AK53" s="167">
        <v>447.983</v>
      </c>
      <c r="AL53" s="167">
        <v>34.997</v>
      </c>
      <c r="AM53" s="167">
        <v>986.971</v>
      </c>
      <c r="AN53" s="167">
        <v>1518.723</v>
      </c>
      <c r="AO53" s="167">
        <v>711.98099999999999</v>
      </c>
      <c r="AP53" s="167">
        <v>1726.941</v>
      </c>
      <c r="AQ53" s="167">
        <v>4268.0630000000001</v>
      </c>
      <c r="AR53" s="167">
        <v>10717.072</v>
      </c>
      <c r="AS53" s="167">
        <v>2724.3739999999998</v>
      </c>
      <c r="AT53" s="167">
        <v>462.99200000000008</v>
      </c>
      <c r="AU53" s="167">
        <v>2220.8679999999999</v>
      </c>
      <c r="AV53" s="167">
        <v>566.98299999999995</v>
      </c>
      <c r="AW53" s="167">
        <v>4464.5510000000004</v>
      </c>
      <c r="AX53" s="167">
        <v>550.51</v>
      </c>
      <c r="AY53" s="167">
        <v>998.93399999999997</v>
      </c>
      <c r="AZ53" s="167">
        <v>529.98500000000001</v>
      </c>
      <c r="BA53" s="167">
        <v>591.88300000000004</v>
      </c>
      <c r="BB53" s="167">
        <v>646.98700000000008</v>
      </c>
      <c r="BC53" s="167">
        <v>599.71299999999997</v>
      </c>
      <c r="BD53" s="167">
        <v>434.98</v>
      </c>
      <c r="BE53" s="167">
        <v>1146.5429999999999</v>
      </c>
      <c r="BF53" s="167">
        <v>3787.953</v>
      </c>
      <c r="BG53" s="167">
        <v>1483.97</v>
      </c>
      <c r="BH53" s="167">
        <v>2448.5990000000002</v>
      </c>
      <c r="BI53" s="167">
        <v>1022.991</v>
      </c>
      <c r="BJ53" s="167">
        <v>1326.9369999999999</v>
      </c>
      <c r="BK53" s="167">
        <v>546.822</v>
      </c>
      <c r="BL53" s="167">
        <v>409.99700000000001</v>
      </c>
      <c r="BM53" s="167">
        <v>47.994</v>
      </c>
      <c r="BN53" s="167">
        <v>176.32499999999999</v>
      </c>
      <c r="BO53" s="167">
        <v>0</v>
      </c>
      <c r="BP53" s="166">
        <v>67768.032000000021</v>
      </c>
      <c r="BQ53" s="166">
        <v>530.99800000000005</v>
      </c>
      <c r="BR53" s="167">
        <v>437</v>
      </c>
      <c r="BS53" s="167">
        <v>0</v>
      </c>
      <c r="BT53" s="167">
        <v>967.99800000000005</v>
      </c>
      <c r="BU53" s="167">
        <v>3089</v>
      </c>
      <c r="BV53" s="167">
        <v>0</v>
      </c>
      <c r="BW53" s="167">
        <v>-255</v>
      </c>
      <c r="BX53" s="167">
        <v>-255</v>
      </c>
      <c r="BY53" s="167">
        <v>2834</v>
      </c>
      <c r="BZ53" s="167">
        <v>10921</v>
      </c>
      <c r="CA53" s="167">
        <v>17895</v>
      </c>
      <c r="CB53" s="167">
        <v>28816</v>
      </c>
      <c r="CC53" s="167">
        <v>32617.998</v>
      </c>
      <c r="CD53" s="166">
        <v>100386.03</v>
      </c>
      <c r="CE53" s="158"/>
    </row>
    <row r="54" spans="1:83" ht="18" x14ac:dyDescent="0.25">
      <c r="A54" s="158" t="s">
        <v>213</v>
      </c>
      <c r="B54" s="277"/>
      <c r="C54" s="153" t="s">
        <v>359</v>
      </c>
      <c r="D54" s="166">
        <v>35.853000000000002</v>
      </c>
      <c r="E54" s="167">
        <v>0</v>
      </c>
      <c r="F54" s="167">
        <v>8.9990000000000006</v>
      </c>
      <c r="G54" s="167">
        <v>286.32900000000001</v>
      </c>
      <c r="H54" s="167">
        <v>243.12200000000001</v>
      </c>
      <c r="I54" s="167">
        <v>5.9820000000000011</v>
      </c>
      <c r="J54" s="167">
        <v>8.8580000000000005</v>
      </c>
      <c r="K54" s="167">
        <v>3.7050000000000001</v>
      </c>
      <c r="L54" s="167">
        <v>0</v>
      </c>
      <c r="M54" s="167">
        <v>83.997</v>
      </c>
      <c r="N54" s="167">
        <v>144.69999999999999</v>
      </c>
      <c r="O54" s="167">
        <v>153.66499999999999</v>
      </c>
      <c r="P54" s="167">
        <v>5.2370000000000001</v>
      </c>
      <c r="Q54" s="167">
        <v>134.57900000000001</v>
      </c>
      <c r="R54" s="167">
        <v>88.992000000000004</v>
      </c>
      <c r="S54" s="167">
        <v>3.3000000000000002E-2</v>
      </c>
      <c r="T54" s="167">
        <v>2E-3</v>
      </c>
      <c r="U54" s="167">
        <v>46.972000000000001</v>
      </c>
      <c r="V54" s="167">
        <v>267.13099999999997</v>
      </c>
      <c r="W54" s="167">
        <v>1.0999999999999999E-2</v>
      </c>
      <c r="X54" s="167">
        <v>797.85299999999995</v>
      </c>
      <c r="Y54" s="167">
        <v>24.741</v>
      </c>
      <c r="Z54" s="167">
        <v>13.73</v>
      </c>
      <c r="AA54" s="167">
        <v>976.99399999999991</v>
      </c>
      <c r="AB54" s="167">
        <v>150.999</v>
      </c>
      <c r="AC54" s="167">
        <v>267.995</v>
      </c>
      <c r="AD54" s="167">
        <v>3406.107</v>
      </c>
      <c r="AE54" s="167">
        <v>146.79900000000001</v>
      </c>
      <c r="AF54" s="167">
        <v>2.1000000000000001E-2</v>
      </c>
      <c r="AG54" s="167">
        <v>250.66499999999999</v>
      </c>
      <c r="AH54" s="167">
        <v>21.998000000000001</v>
      </c>
      <c r="AI54" s="167">
        <v>4.9969999999999999</v>
      </c>
      <c r="AJ54" s="167">
        <v>21.995999999999999</v>
      </c>
      <c r="AK54" s="167">
        <v>89.995999999999995</v>
      </c>
      <c r="AL54" s="167">
        <v>0</v>
      </c>
      <c r="AM54" s="167">
        <v>32.994</v>
      </c>
      <c r="AN54" s="167">
        <v>1E-3</v>
      </c>
      <c r="AO54" s="167">
        <v>131.99299999999999</v>
      </c>
      <c r="AP54" s="167">
        <v>3.0000000000000001E-3</v>
      </c>
      <c r="AQ54" s="167">
        <v>1.881</v>
      </c>
      <c r="AR54" s="167">
        <v>1389.96</v>
      </c>
      <c r="AS54" s="167">
        <v>534.68100000000004</v>
      </c>
      <c r="AT54" s="167">
        <v>92.206000000000003</v>
      </c>
      <c r="AU54" s="167">
        <v>42.997</v>
      </c>
      <c r="AV54" s="167">
        <v>959.96299999999997</v>
      </c>
      <c r="AW54" s="167">
        <v>500.54399999999998</v>
      </c>
      <c r="AX54" s="167">
        <v>8658.3739999999998</v>
      </c>
      <c r="AY54" s="167">
        <v>5.0000000000000001E-3</v>
      </c>
      <c r="AZ54" s="167">
        <v>0</v>
      </c>
      <c r="BA54" s="167">
        <v>127.34099999999999</v>
      </c>
      <c r="BB54" s="167">
        <v>20.852</v>
      </c>
      <c r="BC54" s="167">
        <v>2E-3</v>
      </c>
      <c r="BD54" s="167">
        <v>64.997</v>
      </c>
      <c r="BE54" s="167">
        <v>46.365000000000002</v>
      </c>
      <c r="BF54" s="167">
        <v>916.13300000000004</v>
      </c>
      <c r="BG54" s="167">
        <v>252.99600000000001</v>
      </c>
      <c r="BH54" s="167">
        <v>1720.999</v>
      </c>
      <c r="BI54" s="167">
        <v>41.962000000000003</v>
      </c>
      <c r="BJ54" s="167">
        <v>40.991999999999997</v>
      </c>
      <c r="BK54" s="167">
        <v>77.665999999999997</v>
      </c>
      <c r="BL54" s="167">
        <v>9.9969999999999999</v>
      </c>
      <c r="BM54" s="167">
        <v>0</v>
      </c>
      <c r="BN54" s="167">
        <v>7.0000000000000001E-3</v>
      </c>
      <c r="BO54" s="167">
        <v>0</v>
      </c>
      <c r="BP54" s="166">
        <v>23358.969000000001</v>
      </c>
      <c r="BQ54" s="166">
        <v>1.6E-2</v>
      </c>
      <c r="BR54" s="167">
        <v>0</v>
      </c>
      <c r="BS54" s="167">
        <v>0</v>
      </c>
      <c r="BT54" s="167">
        <v>1.6E-2</v>
      </c>
      <c r="BU54" s="167">
        <v>7244</v>
      </c>
      <c r="BV54" s="167">
        <v>6.0000000000000001E-3</v>
      </c>
      <c r="BW54" s="167">
        <v>-641.99400000000003</v>
      </c>
      <c r="BX54" s="167">
        <v>-641.98800000000006</v>
      </c>
      <c r="BY54" s="167">
        <v>6602.0119999999997</v>
      </c>
      <c r="BZ54" s="167">
        <v>2054</v>
      </c>
      <c r="CA54" s="167">
        <v>4423</v>
      </c>
      <c r="CB54" s="167">
        <v>10477</v>
      </c>
      <c r="CC54" s="167">
        <v>17079.027999999998</v>
      </c>
      <c r="CD54" s="166">
        <v>40437.997000000003</v>
      </c>
      <c r="CE54" s="158"/>
    </row>
    <row r="55" spans="1:83" ht="18" x14ac:dyDescent="0.25">
      <c r="A55" s="158" t="s">
        <v>214</v>
      </c>
      <c r="B55" s="277"/>
      <c r="C55" s="153" t="s">
        <v>360</v>
      </c>
      <c r="D55" s="166">
        <v>0</v>
      </c>
      <c r="E55" s="167">
        <v>0</v>
      </c>
      <c r="F55" s="167">
        <v>0</v>
      </c>
      <c r="G55" s="167">
        <v>0</v>
      </c>
      <c r="H55" s="167">
        <v>0</v>
      </c>
      <c r="I55" s="167">
        <v>0</v>
      </c>
      <c r="J55" s="167">
        <v>0</v>
      </c>
      <c r="K55" s="167">
        <v>0</v>
      </c>
      <c r="L55" s="167">
        <v>0</v>
      </c>
      <c r="M55" s="167">
        <v>0</v>
      </c>
      <c r="N55" s="167">
        <v>0</v>
      </c>
      <c r="O55" s="167">
        <v>0</v>
      </c>
      <c r="P55" s="167">
        <v>0</v>
      </c>
      <c r="Q55" s="167">
        <v>0</v>
      </c>
      <c r="R55" s="167">
        <v>0</v>
      </c>
      <c r="S55" s="167">
        <v>0</v>
      </c>
      <c r="T55" s="167">
        <v>0</v>
      </c>
      <c r="U55" s="167">
        <v>0</v>
      </c>
      <c r="V55" s="167">
        <v>0</v>
      </c>
      <c r="W55" s="167">
        <v>0</v>
      </c>
      <c r="X55" s="167">
        <v>0</v>
      </c>
      <c r="Y55" s="167">
        <v>0</v>
      </c>
      <c r="Z55" s="167">
        <v>0</v>
      </c>
      <c r="AA55" s="167">
        <v>0</v>
      </c>
      <c r="AB55" s="167">
        <v>0</v>
      </c>
      <c r="AC55" s="167">
        <v>0</v>
      </c>
      <c r="AD55" s="167">
        <v>0</v>
      </c>
      <c r="AE55" s="167">
        <v>0</v>
      </c>
      <c r="AF55" s="167">
        <v>0</v>
      </c>
      <c r="AG55" s="167">
        <v>0</v>
      </c>
      <c r="AH55" s="167">
        <v>0</v>
      </c>
      <c r="AI55" s="167">
        <v>0</v>
      </c>
      <c r="AJ55" s="167">
        <v>0</v>
      </c>
      <c r="AK55" s="167">
        <v>0</v>
      </c>
      <c r="AL55" s="167">
        <v>0</v>
      </c>
      <c r="AM55" s="167">
        <v>0</v>
      </c>
      <c r="AN55" s="167">
        <v>0</v>
      </c>
      <c r="AO55" s="167">
        <v>0</v>
      </c>
      <c r="AP55" s="167">
        <v>0</v>
      </c>
      <c r="AQ55" s="167">
        <v>0</v>
      </c>
      <c r="AR55" s="167">
        <v>0</v>
      </c>
      <c r="AS55" s="167">
        <v>1E-3</v>
      </c>
      <c r="AT55" s="167">
        <v>0</v>
      </c>
      <c r="AU55" s="167">
        <v>0</v>
      </c>
      <c r="AV55" s="167">
        <v>0</v>
      </c>
      <c r="AW55" s="167">
        <v>0</v>
      </c>
      <c r="AX55" s="167">
        <v>0</v>
      </c>
      <c r="AY55" s="167">
        <v>7461.8770000000004</v>
      </c>
      <c r="AZ55" s="167">
        <v>0</v>
      </c>
      <c r="BA55" s="167">
        <v>0</v>
      </c>
      <c r="BB55" s="167">
        <v>0</v>
      </c>
      <c r="BC55" s="167">
        <v>0</v>
      </c>
      <c r="BD55" s="167">
        <v>0</v>
      </c>
      <c r="BE55" s="167">
        <v>0</v>
      </c>
      <c r="BF55" s="167">
        <v>0</v>
      </c>
      <c r="BG55" s="167">
        <v>0</v>
      </c>
      <c r="BH55" s="167">
        <v>0</v>
      </c>
      <c r="BI55" s="167">
        <v>0</v>
      </c>
      <c r="BJ55" s="167">
        <v>0</v>
      </c>
      <c r="BK55" s="167">
        <v>0</v>
      </c>
      <c r="BL55" s="167">
        <v>0</v>
      </c>
      <c r="BM55" s="167">
        <v>0</v>
      </c>
      <c r="BN55" s="167">
        <v>0</v>
      </c>
      <c r="BO55" s="167">
        <v>0</v>
      </c>
      <c r="BP55" s="166">
        <v>7461.8780000000006</v>
      </c>
      <c r="BQ55" s="166">
        <v>1E-3</v>
      </c>
      <c r="BR55" s="167">
        <v>1044.0039999999999</v>
      </c>
      <c r="BS55" s="167">
        <v>2E-3</v>
      </c>
      <c r="BT55" s="167">
        <v>1044.0070000000001</v>
      </c>
      <c r="BU55" s="167">
        <v>27219.074000000001</v>
      </c>
      <c r="BV55" s="167">
        <v>0</v>
      </c>
      <c r="BW55" s="167">
        <v>0</v>
      </c>
      <c r="BX55" s="167">
        <v>0</v>
      </c>
      <c r="BY55" s="167">
        <v>27219.074000000001</v>
      </c>
      <c r="BZ55" s="167">
        <v>2232.9418094929529</v>
      </c>
      <c r="CA55" s="167">
        <v>4061.0991905070468</v>
      </c>
      <c r="CB55" s="167">
        <v>6294.0410000000002</v>
      </c>
      <c r="CC55" s="167">
        <v>34557.122000000003</v>
      </c>
      <c r="CD55" s="166">
        <v>42019</v>
      </c>
      <c r="CE55" s="158"/>
    </row>
    <row r="56" spans="1:83" ht="18" x14ac:dyDescent="0.25">
      <c r="A56" s="158" t="s">
        <v>215</v>
      </c>
      <c r="B56" s="277"/>
      <c r="C56" s="153" t="s">
        <v>361</v>
      </c>
      <c r="D56" s="166">
        <v>109.983</v>
      </c>
      <c r="E56" s="167">
        <v>2.9990000000000001</v>
      </c>
      <c r="F56" s="167">
        <v>0.999</v>
      </c>
      <c r="G56" s="167">
        <v>55.996000000000009</v>
      </c>
      <c r="H56" s="167">
        <v>1056.8</v>
      </c>
      <c r="I56" s="167">
        <v>119.997</v>
      </c>
      <c r="J56" s="167">
        <v>20.998999999999999</v>
      </c>
      <c r="K56" s="167">
        <v>39.999000000000002</v>
      </c>
      <c r="L56" s="167">
        <v>26.786999999999999</v>
      </c>
      <c r="M56" s="167">
        <v>9.9990000000000006</v>
      </c>
      <c r="N56" s="167">
        <v>314.00599999999997</v>
      </c>
      <c r="O56" s="167">
        <v>44.999000000000002</v>
      </c>
      <c r="P56" s="167">
        <v>105.40600000000001</v>
      </c>
      <c r="Q56" s="167">
        <v>53.997999999999998</v>
      </c>
      <c r="R56" s="167">
        <v>11.997999999999999</v>
      </c>
      <c r="S56" s="167">
        <v>45.606000000000002</v>
      </c>
      <c r="T56" s="167">
        <v>37.957999999999998</v>
      </c>
      <c r="U56" s="167">
        <v>28.88</v>
      </c>
      <c r="V56" s="167">
        <v>110.93300000000001</v>
      </c>
      <c r="W56" s="167">
        <v>401.94200000000001</v>
      </c>
      <c r="X56" s="167">
        <v>34.582000000000001</v>
      </c>
      <c r="Y56" s="167">
        <v>139.822</v>
      </c>
      <c r="Z56" s="167">
        <v>17.167000000000002</v>
      </c>
      <c r="AA56" s="167">
        <v>276.99799999999999</v>
      </c>
      <c r="AB56" s="167">
        <v>7.9989999999999997</v>
      </c>
      <c r="AC56" s="167">
        <v>49.997000000000007</v>
      </c>
      <c r="AD56" s="167">
        <v>863.99700000000007</v>
      </c>
      <c r="AE56" s="167">
        <v>1406.01</v>
      </c>
      <c r="AF56" s="167">
        <v>1937.2760000000001</v>
      </c>
      <c r="AG56" s="167">
        <v>4583.8500000000004</v>
      </c>
      <c r="AH56" s="167">
        <v>209.99799999999999</v>
      </c>
      <c r="AI56" s="167">
        <v>5.4139999999999997</v>
      </c>
      <c r="AJ56" s="167">
        <v>11.069000000000001</v>
      </c>
      <c r="AK56" s="167">
        <v>246.999</v>
      </c>
      <c r="AL56" s="167">
        <v>57.999000000000002</v>
      </c>
      <c r="AM56" s="167">
        <v>918.99800000000005</v>
      </c>
      <c r="AN56" s="167">
        <v>529.28599999999994</v>
      </c>
      <c r="AO56" s="167">
        <v>2296.982</v>
      </c>
      <c r="AP56" s="167">
        <v>1038.999</v>
      </c>
      <c r="AQ56" s="167">
        <v>1581.6220000000001</v>
      </c>
      <c r="AR56" s="167">
        <v>2082.9989999999998</v>
      </c>
      <c r="AS56" s="167">
        <v>804.75800000000004</v>
      </c>
      <c r="AT56" s="167">
        <v>171.999</v>
      </c>
      <c r="AU56" s="167">
        <v>806.99800000000005</v>
      </c>
      <c r="AV56" s="167">
        <v>317.99900000000002</v>
      </c>
      <c r="AW56" s="167">
        <v>907.13599999999997</v>
      </c>
      <c r="AX56" s="167">
        <v>143.85</v>
      </c>
      <c r="AY56" s="167">
        <v>440.99900000000002</v>
      </c>
      <c r="AZ56" s="167">
        <v>2.4E-2</v>
      </c>
      <c r="BA56" s="167">
        <v>471.62099999999998</v>
      </c>
      <c r="BB56" s="167">
        <v>401.404</v>
      </c>
      <c r="BC56" s="167">
        <v>277.17899999999997</v>
      </c>
      <c r="BD56" s="167">
        <v>601.99900000000002</v>
      </c>
      <c r="BE56" s="167">
        <v>443.14400000000001</v>
      </c>
      <c r="BF56" s="167">
        <v>1204.9829999999999</v>
      </c>
      <c r="BG56" s="167">
        <v>788.99900000000002</v>
      </c>
      <c r="BH56" s="167">
        <v>291.99900000000002</v>
      </c>
      <c r="BI56" s="167">
        <v>337.99799999999999</v>
      </c>
      <c r="BJ56" s="167">
        <v>1050.9970000000001</v>
      </c>
      <c r="BK56" s="167">
        <v>286.983</v>
      </c>
      <c r="BL56" s="167">
        <v>605.99900000000002</v>
      </c>
      <c r="BM56" s="167">
        <v>12.858000000000001</v>
      </c>
      <c r="BN56" s="167">
        <v>178.7</v>
      </c>
      <c r="BO56" s="167">
        <v>0</v>
      </c>
      <c r="BP56" s="166">
        <v>31487.012999999999</v>
      </c>
      <c r="BQ56" s="166">
        <v>122.999</v>
      </c>
      <c r="BR56" s="167">
        <v>0</v>
      </c>
      <c r="BS56" s="167">
        <v>0</v>
      </c>
      <c r="BT56" s="167">
        <v>122.999</v>
      </c>
      <c r="BU56" s="167">
        <v>0</v>
      </c>
      <c r="BV56" s="167">
        <v>0</v>
      </c>
      <c r="BW56" s="167">
        <v>0</v>
      </c>
      <c r="BX56" s="167">
        <v>0</v>
      </c>
      <c r="BY56" s="167">
        <v>0</v>
      </c>
      <c r="BZ56" s="167">
        <v>3122</v>
      </c>
      <c r="CA56" s="167">
        <v>2420</v>
      </c>
      <c r="CB56" s="167">
        <v>5542</v>
      </c>
      <c r="CC56" s="167">
        <v>5664.9989999999998</v>
      </c>
      <c r="CD56" s="166">
        <v>37152.012000000002</v>
      </c>
      <c r="CE56" s="158"/>
    </row>
    <row r="57" spans="1:83" ht="18" x14ac:dyDescent="0.25">
      <c r="A57" s="158" t="s">
        <v>216</v>
      </c>
      <c r="B57" s="277"/>
      <c r="C57" s="153" t="s">
        <v>362</v>
      </c>
      <c r="D57" s="166">
        <v>493.99700000000001</v>
      </c>
      <c r="E57" s="167">
        <v>0</v>
      </c>
      <c r="F57" s="167">
        <v>15</v>
      </c>
      <c r="G57" s="167">
        <v>36.996000000000002</v>
      </c>
      <c r="H57" s="167">
        <v>1347.021</v>
      </c>
      <c r="I57" s="167">
        <v>53.993000000000002</v>
      </c>
      <c r="J57" s="167">
        <v>4.9969999999999999</v>
      </c>
      <c r="K57" s="167">
        <v>66.997</v>
      </c>
      <c r="L57" s="167">
        <v>43.996000000000002</v>
      </c>
      <c r="M57" s="167">
        <v>3.9990000000000001</v>
      </c>
      <c r="N57" s="167">
        <v>65.944000000000003</v>
      </c>
      <c r="O57" s="167">
        <v>67.995999999999995</v>
      </c>
      <c r="P57" s="167">
        <v>11.997</v>
      </c>
      <c r="Q57" s="167">
        <v>21.992999999999999</v>
      </c>
      <c r="R57" s="167">
        <v>13.996</v>
      </c>
      <c r="S57" s="167">
        <v>33.996000000000002</v>
      </c>
      <c r="T57" s="167">
        <v>124.06699999999999</v>
      </c>
      <c r="U57" s="167">
        <v>129.99799999999999</v>
      </c>
      <c r="V57" s="167">
        <v>13.997</v>
      </c>
      <c r="W57" s="167">
        <v>31.997</v>
      </c>
      <c r="X57" s="167">
        <v>62.994999999999997</v>
      </c>
      <c r="Y57" s="167">
        <v>273.99400000000003</v>
      </c>
      <c r="Z57" s="167">
        <v>10.997</v>
      </c>
      <c r="AA57" s="167">
        <v>103.999</v>
      </c>
      <c r="AB57" s="167">
        <v>2.9990000000000001</v>
      </c>
      <c r="AC57" s="167">
        <v>123.996</v>
      </c>
      <c r="AD57" s="167">
        <v>81.995000000000005</v>
      </c>
      <c r="AE57" s="167">
        <v>255.99799999999999</v>
      </c>
      <c r="AF57" s="167">
        <v>1121.9939999999999</v>
      </c>
      <c r="AG57" s="167">
        <v>694.99599999999998</v>
      </c>
      <c r="AH57" s="167">
        <v>150.99799999999999</v>
      </c>
      <c r="AI57" s="167">
        <v>15.999000000000001</v>
      </c>
      <c r="AJ57" s="167">
        <v>4.9969999999999999</v>
      </c>
      <c r="AK57" s="167">
        <v>44.997</v>
      </c>
      <c r="AL57" s="167">
        <v>0</v>
      </c>
      <c r="AM57" s="167">
        <v>125.996</v>
      </c>
      <c r="AN57" s="167">
        <v>202.99700000000001</v>
      </c>
      <c r="AO57" s="167">
        <v>586.99199999999996</v>
      </c>
      <c r="AP57" s="167">
        <v>18.997</v>
      </c>
      <c r="AQ57" s="167">
        <v>285.99200000000002</v>
      </c>
      <c r="AR57" s="167">
        <v>630.99599999999998</v>
      </c>
      <c r="AS57" s="167">
        <v>616.99900000000002</v>
      </c>
      <c r="AT57" s="167">
        <v>85.998999999999995</v>
      </c>
      <c r="AU57" s="167">
        <v>162.99299999999999</v>
      </c>
      <c r="AV57" s="167">
        <v>0</v>
      </c>
      <c r="AW57" s="167">
        <v>328.995</v>
      </c>
      <c r="AX57" s="167">
        <v>63.997999999999998</v>
      </c>
      <c r="AY57" s="167">
        <v>839.99599999999998</v>
      </c>
      <c r="AZ57" s="167">
        <v>2344.9830000000002</v>
      </c>
      <c r="BA57" s="167">
        <v>4066.125</v>
      </c>
      <c r="BB57" s="167">
        <v>134.99700000000001</v>
      </c>
      <c r="BC57" s="167">
        <v>2.9990000000000001</v>
      </c>
      <c r="BD57" s="167">
        <v>114.999</v>
      </c>
      <c r="BE57" s="167">
        <v>486.99200000000002</v>
      </c>
      <c r="BF57" s="167">
        <v>564.99699999999996</v>
      </c>
      <c r="BG57" s="167">
        <v>496.99599999999998</v>
      </c>
      <c r="BH57" s="167">
        <v>509.99599999999998</v>
      </c>
      <c r="BI57" s="167">
        <v>89.998000000000005</v>
      </c>
      <c r="BJ57" s="167">
        <v>602.99099999999999</v>
      </c>
      <c r="BK57" s="167">
        <v>125.997</v>
      </c>
      <c r="BL57" s="167">
        <v>370.99700000000001</v>
      </c>
      <c r="BM57" s="167">
        <v>0</v>
      </c>
      <c r="BN57" s="167">
        <v>49.997</v>
      </c>
      <c r="BO57" s="167">
        <v>0</v>
      </c>
      <c r="BP57" s="166">
        <v>19447.985000000001</v>
      </c>
      <c r="BQ57" s="166">
        <v>3868.9989999999998</v>
      </c>
      <c r="BR57" s="167">
        <v>994</v>
      </c>
      <c r="BS57" s="167">
        <v>0</v>
      </c>
      <c r="BT57" s="167">
        <v>4862.9989999999998</v>
      </c>
      <c r="BU57" s="167">
        <v>0</v>
      </c>
      <c r="BV57" s="167">
        <v>6.0000000000000001E-3</v>
      </c>
      <c r="BW57" s="167">
        <v>6.0000000000000001E-3</v>
      </c>
      <c r="BX57" s="167">
        <v>1.2E-2</v>
      </c>
      <c r="BY57" s="167">
        <v>1.2E-2</v>
      </c>
      <c r="BZ57" s="167">
        <v>1796</v>
      </c>
      <c r="CA57" s="167">
        <v>2099</v>
      </c>
      <c r="CB57" s="167">
        <v>3895</v>
      </c>
      <c r="CC57" s="167">
        <v>8758.0110000000004</v>
      </c>
      <c r="CD57" s="166">
        <v>28205.995999999999</v>
      </c>
      <c r="CE57" s="158"/>
    </row>
    <row r="58" spans="1:83" ht="18" x14ac:dyDescent="0.25">
      <c r="A58" s="158" t="s">
        <v>217</v>
      </c>
      <c r="B58" s="278" t="s">
        <v>357</v>
      </c>
      <c r="C58" s="153" t="s">
        <v>363</v>
      </c>
      <c r="D58" s="166">
        <v>343.99900000000002</v>
      </c>
      <c r="E58" s="167">
        <v>14.999000000000001</v>
      </c>
      <c r="F58" s="167">
        <v>25.998999999999999</v>
      </c>
      <c r="G58" s="167">
        <v>472.64100000000002</v>
      </c>
      <c r="H58" s="167">
        <v>308.00200000000001</v>
      </c>
      <c r="I58" s="167">
        <v>2.0070000000000001</v>
      </c>
      <c r="J58" s="167">
        <v>44.999000000000002</v>
      </c>
      <c r="K58" s="167">
        <v>22.859000000000002</v>
      </c>
      <c r="L58" s="167">
        <v>76.924000000000007</v>
      </c>
      <c r="M58" s="167">
        <v>21.998999999999999</v>
      </c>
      <c r="N58" s="167">
        <v>113.81100000000001</v>
      </c>
      <c r="O58" s="167">
        <v>49.999000000000002</v>
      </c>
      <c r="P58" s="167">
        <v>97.912999999999997</v>
      </c>
      <c r="Q58" s="167">
        <v>62.012</v>
      </c>
      <c r="R58" s="167">
        <v>173.99799999999999</v>
      </c>
      <c r="S58" s="167">
        <v>138.50200000000001</v>
      </c>
      <c r="T58" s="167">
        <v>1.9990000000000001</v>
      </c>
      <c r="U58" s="167">
        <v>48.994999999999997</v>
      </c>
      <c r="V58" s="167">
        <v>133.989</v>
      </c>
      <c r="W58" s="167">
        <v>1.9990000000000001</v>
      </c>
      <c r="X58" s="167">
        <v>49.997</v>
      </c>
      <c r="Y58" s="167">
        <v>40.974999999999987</v>
      </c>
      <c r="Z58" s="167">
        <v>103.70399999999999</v>
      </c>
      <c r="AA58" s="167">
        <v>143.99799999999999</v>
      </c>
      <c r="AB58" s="167">
        <v>39.999000000000002</v>
      </c>
      <c r="AC58" s="167">
        <v>489.17599999999999</v>
      </c>
      <c r="AD58" s="167">
        <v>4270.3899999999994</v>
      </c>
      <c r="AE58" s="167">
        <v>225.99199999999999</v>
      </c>
      <c r="AF58" s="167">
        <v>1016.417</v>
      </c>
      <c r="AG58" s="167">
        <v>853.99900000000002</v>
      </c>
      <c r="AH58" s="167">
        <v>2120.942</v>
      </c>
      <c r="AI58" s="167">
        <v>83.376999999999995</v>
      </c>
      <c r="AJ58" s="167">
        <v>1660.944</v>
      </c>
      <c r="AK58" s="167">
        <v>1234.9570000000001</v>
      </c>
      <c r="AL58" s="167">
        <v>310.99900000000002</v>
      </c>
      <c r="AM58" s="167">
        <v>382.98200000000003</v>
      </c>
      <c r="AN58" s="167">
        <v>36.829000000000001</v>
      </c>
      <c r="AO58" s="167">
        <v>129.82599999999999</v>
      </c>
      <c r="AP58" s="167">
        <v>290.96600000000001</v>
      </c>
      <c r="AQ58" s="167">
        <v>233.244</v>
      </c>
      <c r="AR58" s="167">
        <v>112.999</v>
      </c>
      <c r="AS58" s="167">
        <v>391.99900000000002</v>
      </c>
      <c r="AT58" s="167">
        <v>90.998999999999995</v>
      </c>
      <c r="AU58" s="167">
        <v>468.99799999999999</v>
      </c>
      <c r="AV58" s="167">
        <v>52.999000000000002</v>
      </c>
      <c r="AW58" s="167">
        <v>337.92599999999999</v>
      </c>
      <c r="AX58" s="167">
        <v>680.96600000000001</v>
      </c>
      <c r="AY58" s="167">
        <v>3.996</v>
      </c>
      <c r="AZ58" s="167">
        <v>64.926000000000002</v>
      </c>
      <c r="BA58" s="167">
        <v>127.988</v>
      </c>
      <c r="BB58" s="167">
        <v>1099.8109999999999</v>
      </c>
      <c r="BC58" s="167">
        <v>39.954999999999998</v>
      </c>
      <c r="BD58" s="167">
        <v>73.998999999999995</v>
      </c>
      <c r="BE58" s="167">
        <v>562.94599999999991</v>
      </c>
      <c r="BF58" s="167">
        <v>165.999</v>
      </c>
      <c r="BG58" s="167">
        <v>1065.9680000000001</v>
      </c>
      <c r="BH58" s="167">
        <v>1003.819</v>
      </c>
      <c r="BI58" s="167">
        <v>268.99799999999999</v>
      </c>
      <c r="BJ58" s="167">
        <v>453.99700000000013</v>
      </c>
      <c r="BK58" s="167">
        <v>131.97900000000001</v>
      </c>
      <c r="BL58" s="167">
        <v>37.999000000000002</v>
      </c>
      <c r="BM58" s="167">
        <v>6.9880000000000004</v>
      </c>
      <c r="BN58" s="167">
        <v>6.0000000000000001E-3</v>
      </c>
      <c r="BO58" s="167">
        <v>0</v>
      </c>
      <c r="BP58" s="166">
        <v>23123.657999999999</v>
      </c>
      <c r="BQ58" s="166">
        <v>4408.3509999999997</v>
      </c>
      <c r="BR58" s="167">
        <v>0</v>
      </c>
      <c r="BS58" s="167">
        <v>0</v>
      </c>
      <c r="BT58" s="167">
        <v>4408.3509999999997</v>
      </c>
      <c r="BU58" s="167">
        <v>0</v>
      </c>
      <c r="BV58" s="167">
        <v>0</v>
      </c>
      <c r="BW58" s="167">
        <v>0</v>
      </c>
      <c r="BX58" s="167">
        <v>0</v>
      </c>
      <c r="BY58" s="167">
        <v>0</v>
      </c>
      <c r="BZ58" s="167">
        <v>1524</v>
      </c>
      <c r="CA58" s="167">
        <v>2461</v>
      </c>
      <c r="CB58" s="167">
        <v>3985</v>
      </c>
      <c r="CC58" s="167">
        <v>12393.351000000001</v>
      </c>
      <c r="CD58" s="166">
        <v>35517.009000000013</v>
      </c>
      <c r="CE58" s="158"/>
    </row>
    <row r="59" spans="1:83" ht="18" x14ac:dyDescent="0.25">
      <c r="A59" s="158" t="s">
        <v>218</v>
      </c>
      <c r="B59" s="277"/>
      <c r="C59" s="153" t="s">
        <v>364</v>
      </c>
      <c r="D59" s="166">
        <v>204.99600000000001</v>
      </c>
      <c r="E59" s="167">
        <v>9.9990000000000006</v>
      </c>
      <c r="F59" s="167">
        <v>4.9989999999999997</v>
      </c>
      <c r="G59" s="167">
        <v>482.96000000000009</v>
      </c>
      <c r="H59" s="167">
        <v>1376.4469999999999</v>
      </c>
      <c r="I59" s="167">
        <v>16.934999999999999</v>
      </c>
      <c r="J59" s="167">
        <v>49.999000000000002</v>
      </c>
      <c r="K59" s="167">
        <v>37.973999999999997</v>
      </c>
      <c r="L59" s="167">
        <v>73.992999999999995</v>
      </c>
      <c r="M59" s="167">
        <v>41.999000000000002</v>
      </c>
      <c r="N59" s="167">
        <v>157.01400000000001</v>
      </c>
      <c r="O59" s="167">
        <v>155.999</v>
      </c>
      <c r="P59" s="167">
        <v>177.89699999999999</v>
      </c>
      <c r="Q59" s="167">
        <v>44.790999999999997</v>
      </c>
      <c r="R59" s="167">
        <v>43.997999999999998</v>
      </c>
      <c r="S59" s="167">
        <v>261.00799999999998</v>
      </c>
      <c r="T59" s="167">
        <v>107.191</v>
      </c>
      <c r="U59" s="167">
        <v>89.972999999999999</v>
      </c>
      <c r="V59" s="167">
        <v>329.99900000000002</v>
      </c>
      <c r="W59" s="167">
        <v>651.95299999999997</v>
      </c>
      <c r="X59" s="167">
        <v>436.99099999999999</v>
      </c>
      <c r="Y59" s="167">
        <v>222.98</v>
      </c>
      <c r="Z59" s="167">
        <v>92.277999999999992</v>
      </c>
      <c r="AA59" s="167">
        <v>415.99799999999999</v>
      </c>
      <c r="AB59" s="167">
        <v>158.999</v>
      </c>
      <c r="AC59" s="167">
        <v>258.99700000000001</v>
      </c>
      <c r="AD59" s="167">
        <v>1874.9970000000001</v>
      </c>
      <c r="AE59" s="167">
        <v>119.09</v>
      </c>
      <c r="AF59" s="167">
        <v>1106.423</v>
      </c>
      <c r="AG59" s="167">
        <v>1901.973</v>
      </c>
      <c r="AH59" s="167">
        <v>1367.998</v>
      </c>
      <c r="AI59" s="167">
        <v>135.999</v>
      </c>
      <c r="AJ59" s="167">
        <v>21.998999999999999</v>
      </c>
      <c r="AK59" s="167">
        <v>914.99900000000002</v>
      </c>
      <c r="AL59" s="167">
        <v>491.99900000000002</v>
      </c>
      <c r="AM59" s="167">
        <v>388.99799999999999</v>
      </c>
      <c r="AN59" s="167">
        <v>159.96299999999999</v>
      </c>
      <c r="AO59" s="167">
        <v>166.99799999999999</v>
      </c>
      <c r="AP59" s="167">
        <v>271.99900000000002</v>
      </c>
      <c r="AQ59" s="167">
        <v>918.48899999999992</v>
      </c>
      <c r="AR59" s="167">
        <v>916.08600000000001</v>
      </c>
      <c r="AS59" s="167">
        <v>1206.442</v>
      </c>
      <c r="AT59" s="167">
        <v>0.122</v>
      </c>
      <c r="AU59" s="167">
        <v>748.99800000000005</v>
      </c>
      <c r="AV59" s="167">
        <v>0</v>
      </c>
      <c r="AW59" s="167">
        <v>730.98500000000001</v>
      </c>
      <c r="AX59" s="167">
        <v>663.99699999999996</v>
      </c>
      <c r="AY59" s="167">
        <v>512.99599999999998</v>
      </c>
      <c r="AZ59" s="167">
        <v>549.99599999999998</v>
      </c>
      <c r="BA59" s="167">
        <v>83.98599999999999</v>
      </c>
      <c r="BB59" s="167">
        <v>187.999</v>
      </c>
      <c r="BC59" s="167">
        <v>6952.8540000000039</v>
      </c>
      <c r="BD59" s="167">
        <v>114.999</v>
      </c>
      <c r="BE59" s="167">
        <v>535.98500000000001</v>
      </c>
      <c r="BF59" s="167">
        <v>830.99900000000002</v>
      </c>
      <c r="BG59" s="167">
        <v>1282.999</v>
      </c>
      <c r="BH59" s="167">
        <v>3079.9989999999998</v>
      </c>
      <c r="BI59" s="167">
        <v>1397.998</v>
      </c>
      <c r="BJ59" s="167">
        <v>413.99700000000013</v>
      </c>
      <c r="BK59" s="167">
        <v>117.999</v>
      </c>
      <c r="BL59" s="167">
        <v>113.999</v>
      </c>
      <c r="BM59" s="167">
        <v>99.941000000000003</v>
      </c>
      <c r="BN59" s="167">
        <v>9.9459999999999997</v>
      </c>
      <c r="BO59" s="167">
        <v>0</v>
      </c>
      <c r="BP59" s="166">
        <v>36342.013000000014</v>
      </c>
      <c r="BQ59" s="166">
        <v>35.996000000000002</v>
      </c>
      <c r="BR59" s="167">
        <v>0</v>
      </c>
      <c r="BS59" s="167">
        <v>0</v>
      </c>
      <c r="BT59" s="167">
        <v>35.996000000000002</v>
      </c>
      <c r="BU59" s="167">
        <v>0</v>
      </c>
      <c r="BV59" s="167">
        <v>0</v>
      </c>
      <c r="BW59" s="167">
        <v>0</v>
      </c>
      <c r="BX59" s="167">
        <v>0</v>
      </c>
      <c r="BY59" s="167">
        <v>0</v>
      </c>
      <c r="BZ59" s="167">
        <v>1155</v>
      </c>
      <c r="CA59" s="167">
        <v>1239</v>
      </c>
      <c r="CB59" s="167">
        <v>2394</v>
      </c>
      <c r="CC59" s="167">
        <v>2429.9960000000001</v>
      </c>
      <c r="CD59" s="166">
        <v>38772.009000000013</v>
      </c>
      <c r="CE59" s="158"/>
    </row>
    <row r="60" spans="1:83" ht="18" x14ac:dyDescent="0.25">
      <c r="A60" s="158" t="s">
        <v>219</v>
      </c>
      <c r="B60" s="277"/>
      <c r="C60" s="153" t="s">
        <v>365</v>
      </c>
      <c r="D60" s="166">
        <v>0</v>
      </c>
      <c r="E60" s="167">
        <v>0</v>
      </c>
      <c r="F60" s="167">
        <v>0</v>
      </c>
      <c r="G60" s="167">
        <v>0</v>
      </c>
      <c r="H60" s="167">
        <v>0</v>
      </c>
      <c r="I60" s="167">
        <v>0</v>
      </c>
      <c r="J60" s="167">
        <v>0</v>
      </c>
      <c r="K60" s="167">
        <v>0</v>
      </c>
      <c r="L60" s="167">
        <v>0</v>
      </c>
      <c r="M60" s="167">
        <v>0</v>
      </c>
      <c r="N60" s="167">
        <v>0</v>
      </c>
      <c r="O60" s="167">
        <v>0</v>
      </c>
      <c r="P60" s="167">
        <v>0</v>
      </c>
      <c r="Q60" s="167">
        <v>0</v>
      </c>
      <c r="R60" s="167">
        <v>0</v>
      </c>
      <c r="S60" s="167">
        <v>0</v>
      </c>
      <c r="T60" s="167">
        <v>0</v>
      </c>
      <c r="U60" s="167">
        <v>0</v>
      </c>
      <c r="V60" s="167">
        <v>0</v>
      </c>
      <c r="W60" s="167">
        <v>22.998000000000001</v>
      </c>
      <c r="X60" s="167">
        <v>19.998000000000001</v>
      </c>
      <c r="Y60" s="167">
        <v>0</v>
      </c>
      <c r="Z60" s="167">
        <v>3.9980000000000002</v>
      </c>
      <c r="AA60" s="167">
        <v>1.998</v>
      </c>
      <c r="AB60" s="167">
        <v>0</v>
      </c>
      <c r="AC60" s="167">
        <v>0</v>
      </c>
      <c r="AD60" s="167">
        <v>0</v>
      </c>
      <c r="AE60" s="167">
        <v>4.9980000000000002</v>
      </c>
      <c r="AF60" s="167">
        <v>0</v>
      </c>
      <c r="AG60" s="167">
        <v>54.997999999999998</v>
      </c>
      <c r="AH60" s="167">
        <v>75.995999999999995</v>
      </c>
      <c r="AI60" s="167">
        <v>1040.98</v>
      </c>
      <c r="AJ60" s="167">
        <v>95.997</v>
      </c>
      <c r="AK60" s="167">
        <v>52.997999999999998</v>
      </c>
      <c r="AL60" s="167">
        <v>0</v>
      </c>
      <c r="AM60" s="167">
        <v>722.98300000000006</v>
      </c>
      <c r="AN60" s="167">
        <v>0</v>
      </c>
      <c r="AO60" s="167">
        <v>16.995999999999999</v>
      </c>
      <c r="AP60" s="167">
        <v>58.997999999999998</v>
      </c>
      <c r="AQ60" s="167">
        <v>0</v>
      </c>
      <c r="AR60" s="167">
        <v>590.98599999999999</v>
      </c>
      <c r="AS60" s="167">
        <v>0</v>
      </c>
      <c r="AT60" s="167">
        <v>220.994</v>
      </c>
      <c r="AU60" s="167">
        <v>5.9980000000000002</v>
      </c>
      <c r="AV60" s="167">
        <v>0</v>
      </c>
      <c r="AW60" s="167">
        <v>319.99099999999999</v>
      </c>
      <c r="AX60" s="167">
        <v>0</v>
      </c>
      <c r="AY60" s="167">
        <v>0</v>
      </c>
      <c r="AZ60" s="167">
        <v>0</v>
      </c>
      <c r="BA60" s="167">
        <v>0</v>
      </c>
      <c r="BB60" s="167">
        <v>0</v>
      </c>
      <c r="BC60" s="167">
        <v>4.9980000000000002</v>
      </c>
      <c r="BD60" s="167">
        <v>4226.9409999999998</v>
      </c>
      <c r="BE60" s="167">
        <v>0</v>
      </c>
      <c r="BF60" s="167">
        <v>180.995</v>
      </c>
      <c r="BG60" s="167">
        <v>77.997</v>
      </c>
      <c r="BH60" s="167">
        <v>60.997999999999998</v>
      </c>
      <c r="BI60" s="167">
        <v>0</v>
      </c>
      <c r="BJ60" s="167">
        <v>0</v>
      </c>
      <c r="BK60" s="167">
        <v>0</v>
      </c>
      <c r="BL60" s="167">
        <v>0</v>
      </c>
      <c r="BM60" s="167">
        <v>0</v>
      </c>
      <c r="BN60" s="167">
        <v>0</v>
      </c>
      <c r="BO60" s="167">
        <v>0</v>
      </c>
      <c r="BP60" s="166">
        <v>7863.8339999999998</v>
      </c>
      <c r="BQ60" s="166">
        <v>16194.17</v>
      </c>
      <c r="BR60" s="167">
        <v>0</v>
      </c>
      <c r="BS60" s="167">
        <v>0</v>
      </c>
      <c r="BT60" s="167">
        <v>16194.17</v>
      </c>
      <c r="BU60" s="167">
        <v>0</v>
      </c>
      <c r="BV60" s="167">
        <v>0</v>
      </c>
      <c r="BW60" s="167">
        <v>0</v>
      </c>
      <c r="BX60" s="167">
        <v>0</v>
      </c>
      <c r="BY60" s="167">
        <v>0</v>
      </c>
      <c r="BZ60" s="167">
        <v>71.294907407407408</v>
      </c>
      <c r="CA60" s="167">
        <v>82.702092592592606</v>
      </c>
      <c r="CB60" s="167">
        <v>153.99700000000001</v>
      </c>
      <c r="CC60" s="167">
        <v>16348.166999999999</v>
      </c>
      <c r="CD60" s="166">
        <v>24212.001</v>
      </c>
      <c r="CE60" s="158"/>
    </row>
    <row r="61" spans="1:83" ht="18" x14ac:dyDescent="0.25">
      <c r="A61" s="158" t="s">
        <v>220</v>
      </c>
      <c r="B61" s="277"/>
      <c r="C61" s="153" t="s">
        <v>366</v>
      </c>
      <c r="D61" s="166">
        <v>0</v>
      </c>
      <c r="E61" s="167">
        <v>0</v>
      </c>
      <c r="F61" s="167">
        <v>0</v>
      </c>
      <c r="G61" s="167">
        <v>78.998000000000005</v>
      </c>
      <c r="H61" s="167">
        <v>3</v>
      </c>
      <c r="I61" s="167">
        <v>1</v>
      </c>
      <c r="J61" s="167">
        <v>0.999</v>
      </c>
      <c r="K61" s="167">
        <v>1E-3</v>
      </c>
      <c r="L61" s="167">
        <v>1</v>
      </c>
      <c r="M61" s="167">
        <v>17</v>
      </c>
      <c r="N61" s="167">
        <v>31.998000000000001</v>
      </c>
      <c r="O61" s="167">
        <v>105.997</v>
      </c>
      <c r="P61" s="167">
        <v>94.998000000000005</v>
      </c>
      <c r="Q61" s="167">
        <v>42.999000000000002</v>
      </c>
      <c r="R61" s="167">
        <v>3.9990000000000001</v>
      </c>
      <c r="S61" s="167">
        <v>0</v>
      </c>
      <c r="T61" s="167">
        <v>14</v>
      </c>
      <c r="U61" s="167">
        <v>65.998000000000005</v>
      </c>
      <c r="V61" s="167">
        <v>231.994</v>
      </c>
      <c r="W61" s="167">
        <v>60.997999999999998</v>
      </c>
      <c r="X61" s="167">
        <v>2</v>
      </c>
      <c r="Y61" s="167">
        <v>5.9989999999999997</v>
      </c>
      <c r="Z61" s="167">
        <v>29.998999999999999</v>
      </c>
      <c r="AA61" s="167">
        <v>606.98900000000003</v>
      </c>
      <c r="AB61" s="167">
        <v>0</v>
      </c>
      <c r="AC61" s="167">
        <v>405.99799999999999</v>
      </c>
      <c r="AD61" s="167">
        <v>2020.9949999999999</v>
      </c>
      <c r="AE61" s="167">
        <v>209.995</v>
      </c>
      <c r="AF61" s="167">
        <v>2090.9780000000001</v>
      </c>
      <c r="AG61" s="167">
        <v>702.98500000000001</v>
      </c>
      <c r="AH61" s="167">
        <v>475.988</v>
      </c>
      <c r="AI61" s="167">
        <v>1.9990000000000001</v>
      </c>
      <c r="AJ61" s="167">
        <v>181.99700000000001</v>
      </c>
      <c r="AK61" s="167">
        <v>506.98899999999998</v>
      </c>
      <c r="AL61" s="167">
        <v>38.997999999999998</v>
      </c>
      <c r="AM61" s="167">
        <v>1276.9880000000001</v>
      </c>
      <c r="AN61" s="167">
        <v>5</v>
      </c>
      <c r="AO61" s="167">
        <v>347.99</v>
      </c>
      <c r="AP61" s="167">
        <v>455.98899999999998</v>
      </c>
      <c r="AQ61" s="167">
        <v>1442.9749999999999</v>
      </c>
      <c r="AR61" s="167">
        <v>4400.1260000000002</v>
      </c>
      <c r="AS61" s="167">
        <v>1143.01</v>
      </c>
      <c r="AT61" s="167">
        <v>222.001</v>
      </c>
      <c r="AU61" s="167">
        <v>1295.9939999999999</v>
      </c>
      <c r="AV61" s="167">
        <v>12.999000000000001</v>
      </c>
      <c r="AW61" s="167">
        <v>2451.9699999999998</v>
      </c>
      <c r="AX61" s="167">
        <v>197.99799999999999</v>
      </c>
      <c r="AY61" s="167">
        <v>165.99700000000001</v>
      </c>
      <c r="AZ61" s="167">
        <v>45.999000000000002</v>
      </c>
      <c r="BA61" s="167">
        <v>174.994</v>
      </c>
      <c r="BB61" s="167">
        <v>135.99799999999999</v>
      </c>
      <c r="BC61" s="167">
        <v>94.997</v>
      </c>
      <c r="BD61" s="167">
        <v>214.994</v>
      </c>
      <c r="BE61" s="167">
        <v>10633.034</v>
      </c>
      <c r="BF61" s="167">
        <v>1469.008</v>
      </c>
      <c r="BG61" s="167">
        <v>1946.008</v>
      </c>
      <c r="BH61" s="167">
        <v>1676.0070000000001</v>
      </c>
      <c r="BI61" s="167">
        <v>761.99900000000002</v>
      </c>
      <c r="BJ61" s="167">
        <v>538.99299999999994</v>
      </c>
      <c r="BK61" s="167">
        <v>679</v>
      </c>
      <c r="BL61" s="167">
        <v>651.98900000000003</v>
      </c>
      <c r="BM61" s="167">
        <v>36.997</v>
      </c>
      <c r="BN61" s="167">
        <v>75</v>
      </c>
      <c r="BO61" s="167">
        <v>0</v>
      </c>
      <c r="BP61" s="166">
        <v>40990.942000000003</v>
      </c>
      <c r="BQ61" s="166">
        <v>1063.07</v>
      </c>
      <c r="BR61" s="167">
        <v>442</v>
      </c>
      <c r="BS61" s="167">
        <v>0</v>
      </c>
      <c r="BT61" s="167">
        <v>1505.07</v>
      </c>
      <c r="BU61" s="167">
        <v>0</v>
      </c>
      <c r="BV61" s="167">
        <v>0</v>
      </c>
      <c r="BW61" s="167">
        <v>0</v>
      </c>
      <c r="BX61" s="167">
        <v>0</v>
      </c>
      <c r="BY61" s="167">
        <v>0</v>
      </c>
      <c r="BZ61" s="167">
        <v>7580.0000000000009</v>
      </c>
      <c r="CA61" s="167">
        <v>15915</v>
      </c>
      <c r="CB61" s="167">
        <v>23495</v>
      </c>
      <c r="CC61" s="167">
        <v>25000.07</v>
      </c>
      <c r="CD61" s="166">
        <v>65991.012000000002</v>
      </c>
      <c r="CE61" s="158"/>
    </row>
    <row r="62" spans="1:83" ht="18" x14ac:dyDescent="0.25">
      <c r="A62" s="158" t="s">
        <v>221</v>
      </c>
      <c r="B62" s="168" t="s">
        <v>210</v>
      </c>
      <c r="C62" s="153" t="s">
        <v>367</v>
      </c>
      <c r="D62" s="166">
        <v>14.999000000000001</v>
      </c>
      <c r="E62" s="167">
        <v>4.9989999999999997</v>
      </c>
      <c r="F62" s="167">
        <v>0</v>
      </c>
      <c r="G62" s="167">
        <v>21.995999999999999</v>
      </c>
      <c r="H62" s="167">
        <v>130.989</v>
      </c>
      <c r="I62" s="167">
        <v>21.998000000000001</v>
      </c>
      <c r="J62" s="167">
        <v>5.9989999999999997</v>
      </c>
      <c r="K62" s="167">
        <v>15.999000000000001</v>
      </c>
      <c r="L62" s="167">
        <v>6.9989999999999997</v>
      </c>
      <c r="M62" s="167">
        <v>20.998999999999999</v>
      </c>
      <c r="N62" s="167">
        <v>71.994</v>
      </c>
      <c r="O62" s="167">
        <v>129.999</v>
      </c>
      <c r="P62" s="167">
        <v>35.999000000000002</v>
      </c>
      <c r="Q62" s="167">
        <v>11.997999999999999</v>
      </c>
      <c r="R62" s="167">
        <v>46.997999999999998</v>
      </c>
      <c r="S62" s="167">
        <v>72.99799999999999</v>
      </c>
      <c r="T62" s="167">
        <v>9.9990000000000006</v>
      </c>
      <c r="U62" s="167">
        <v>16.998999999999999</v>
      </c>
      <c r="V62" s="167">
        <v>48.999000000000002</v>
      </c>
      <c r="W62" s="167">
        <v>59.999000000000002</v>
      </c>
      <c r="X62" s="167">
        <v>49.997000000000007</v>
      </c>
      <c r="Y62" s="167">
        <v>47.997999999999998</v>
      </c>
      <c r="Z62" s="167">
        <v>15.997</v>
      </c>
      <c r="AA62" s="167">
        <v>27.998000000000001</v>
      </c>
      <c r="AB62" s="167">
        <v>33.999000000000002</v>
      </c>
      <c r="AC62" s="167">
        <v>105.999</v>
      </c>
      <c r="AD62" s="167">
        <v>1317.9770000000001</v>
      </c>
      <c r="AE62" s="167">
        <v>28.998999999999999</v>
      </c>
      <c r="AF62" s="167">
        <v>80.998999999999995</v>
      </c>
      <c r="AG62" s="167">
        <v>423.99900000000002</v>
      </c>
      <c r="AH62" s="167">
        <v>1754.9829999999999</v>
      </c>
      <c r="AI62" s="167">
        <v>24.998999999999999</v>
      </c>
      <c r="AJ62" s="167">
        <v>85.998999999999995</v>
      </c>
      <c r="AK62" s="167">
        <v>23.998999999999999</v>
      </c>
      <c r="AL62" s="167">
        <v>120.999</v>
      </c>
      <c r="AM62" s="167">
        <v>94.99799999999999</v>
      </c>
      <c r="AN62" s="167">
        <v>13.999000000000001</v>
      </c>
      <c r="AO62" s="167">
        <v>28.998000000000001</v>
      </c>
      <c r="AP62" s="167">
        <v>17.998999999999999</v>
      </c>
      <c r="AQ62" s="167">
        <v>25.998000000000001</v>
      </c>
      <c r="AR62" s="167">
        <v>111.999</v>
      </c>
      <c r="AS62" s="167">
        <v>64.998999999999995</v>
      </c>
      <c r="AT62" s="167">
        <v>14.999000000000001</v>
      </c>
      <c r="AU62" s="167">
        <v>3681.107</v>
      </c>
      <c r="AV62" s="167">
        <v>8.9990000000000006</v>
      </c>
      <c r="AW62" s="167">
        <v>143.99700000000001</v>
      </c>
      <c r="AX62" s="167">
        <v>2996.0529999999999</v>
      </c>
      <c r="AY62" s="167">
        <v>17.998999999999999</v>
      </c>
      <c r="AZ62" s="167">
        <v>2.9990000000000001</v>
      </c>
      <c r="BA62" s="167">
        <v>11.997999999999999</v>
      </c>
      <c r="BB62" s="167">
        <v>6.9989999999999997</v>
      </c>
      <c r="BC62" s="167">
        <v>66.998999999999995</v>
      </c>
      <c r="BD62" s="167">
        <v>3.9990000000000001</v>
      </c>
      <c r="BE62" s="167">
        <v>88.997</v>
      </c>
      <c r="BF62" s="167">
        <v>247.99199999999999</v>
      </c>
      <c r="BG62" s="167">
        <v>5.9989999999999997</v>
      </c>
      <c r="BH62" s="167">
        <v>146.999</v>
      </c>
      <c r="BI62" s="167">
        <v>0</v>
      </c>
      <c r="BJ62" s="167">
        <v>40.997</v>
      </c>
      <c r="BK62" s="167">
        <v>14.999000000000001</v>
      </c>
      <c r="BL62" s="167">
        <v>8.9990000000000006</v>
      </c>
      <c r="BM62" s="167">
        <v>2.9990000000000001</v>
      </c>
      <c r="BN62" s="167">
        <v>15.999000000000001</v>
      </c>
      <c r="BO62" s="167">
        <v>0</v>
      </c>
      <c r="BP62" s="166">
        <v>12785.017999999989</v>
      </c>
      <c r="BQ62" s="166">
        <v>4565.9989999999998</v>
      </c>
      <c r="BR62" s="167">
        <v>0</v>
      </c>
      <c r="BS62" s="167">
        <v>130928</v>
      </c>
      <c r="BT62" s="167">
        <v>135493.99900000001</v>
      </c>
      <c r="BU62" s="167">
        <v>1069</v>
      </c>
      <c r="BV62" s="167">
        <v>0</v>
      </c>
      <c r="BW62" s="167">
        <v>0</v>
      </c>
      <c r="BX62" s="167">
        <v>0</v>
      </c>
      <c r="BY62" s="167">
        <v>1069</v>
      </c>
      <c r="BZ62" s="167">
        <v>426</v>
      </c>
      <c r="CA62" s="167">
        <v>1580</v>
      </c>
      <c r="CB62" s="167">
        <v>2006</v>
      </c>
      <c r="CC62" s="167">
        <v>138568.99900000001</v>
      </c>
      <c r="CD62" s="166">
        <v>151354.01699999999</v>
      </c>
      <c r="CE62" s="158"/>
    </row>
    <row r="63" spans="1:83" ht="18" x14ac:dyDescent="0.25">
      <c r="A63" s="158" t="s">
        <v>222</v>
      </c>
      <c r="B63" s="153">
        <v>85</v>
      </c>
      <c r="C63" s="153" t="s">
        <v>368</v>
      </c>
      <c r="D63" s="166">
        <v>0</v>
      </c>
      <c r="E63" s="167">
        <v>0</v>
      </c>
      <c r="F63" s="167">
        <v>0</v>
      </c>
      <c r="G63" s="167">
        <v>0</v>
      </c>
      <c r="H63" s="167">
        <v>116</v>
      </c>
      <c r="I63" s="167">
        <v>18</v>
      </c>
      <c r="J63" s="167">
        <v>0</v>
      </c>
      <c r="K63" s="167">
        <v>0</v>
      </c>
      <c r="L63" s="167">
        <v>0</v>
      </c>
      <c r="M63" s="167">
        <v>0</v>
      </c>
      <c r="N63" s="167">
        <v>34</v>
      </c>
      <c r="O63" s="167">
        <v>252</v>
      </c>
      <c r="P63" s="167">
        <v>40</v>
      </c>
      <c r="Q63" s="167">
        <v>7</v>
      </c>
      <c r="R63" s="167">
        <v>9</v>
      </c>
      <c r="S63" s="167">
        <v>26.001000000000001</v>
      </c>
      <c r="T63" s="167">
        <v>112</v>
      </c>
      <c r="U63" s="167">
        <v>10</v>
      </c>
      <c r="V63" s="167">
        <v>0</v>
      </c>
      <c r="W63" s="167">
        <v>0</v>
      </c>
      <c r="X63" s="167">
        <v>33</v>
      </c>
      <c r="Y63" s="167">
        <v>2</v>
      </c>
      <c r="Z63" s="167">
        <v>0</v>
      </c>
      <c r="AA63" s="167">
        <v>0</v>
      </c>
      <c r="AB63" s="167">
        <v>6</v>
      </c>
      <c r="AC63" s="167">
        <v>29</v>
      </c>
      <c r="AD63" s="167">
        <v>0</v>
      </c>
      <c r="AE63" s="167">
        <v>0</v>
      </c>
      <c r="AF63" s="167">
        <v>0</v>
      </c>
      <c r="AG63" s="167">
        <v>0</v>
      </c>
      <c r="AH63" s="167">
        <v>67.998999999999995</v>
      </c>
      <c r="AI63" s="167">
        <v>2E-3</v>
      </c>
      <c r="AJ63" s="167">
        <v>3.0000000000000001E-3</v>
      </c>
      <c r="AK63" s="167">
        <v>102.999</v>
      </c>
      <c r="AL63" s="167">
        <v>6</v>
      </c>
      <c r="AM63" s="167">
        <v>54.999000000000002</v>
      </c>
      <c r="AN63" s="167">
        <v>0</v>
      </c>
      <c r="AO63" s="167">
        <v>20</v>
      </c>
      <c r="AP63" s="167">
        <v>165</v>
      </c>
      <c r="AQ63" s="167">
        <v>358.95499999999998</v>
      </c>
      <c r="AR63" s="167">
        <v>1113.0039999999999</v>
      </c>
      <c r="AS63" s="167">
        <v>663.00199999999995</v>
      </c>
      <c r="AT63" s="167">
        <v>113.999</v>
      </c>
      <c r="AU63" s="167">
        <v>202</v>
      </c>
      <c r="AV63" s="167">
        <v>1E-3</v>
      </c>
      <c r="AW63" s="167">
        <v>827.00199999999995</v>
      </c>
      <c r="AX63" s="167">
        <v>115</v>
      </c>
      <c r="AY63" s="167">
        <v>102.999</v>
      </c>
      <c r="AZ63" s="167">
        <v>122.999</v>
      </c>
      <c r="BA63" s="167">
        <v>246.001</v>
      </c>
      <c r="BB63" s="167">
        <v>0</v>
      </c>
      <c r="BC63" s="167">
        <v>145</v>
      </c>
      <c r="BD63" s="167">
        <v>338.00099999999998</v>
      </c>
      <c r="BE63" s="167">
        <v>119.999</v>
      </c>
      <c r="BF63" s="167">
        <v>4743.0150000000003</v>
      </c>
      <c r="BG63" s="167">
        <v>12013.004999999999</v>
      </c>
      <c r="BH63" s="167">
        <v>274</v>
      </c>
      <c r="BI63" s="167">
        <v>807.00199999999995</v>
      </c>
      <c r="BJ63" s="167">
        <v>0</v>
      </c>
      <c r="BK63" s="167">
        <v>36</v>
      </c>
      <c r="BL63" s="167">
        <v>37.999000000000002</v>
      </c>
      <c r="BM63" s="167">
        <v>15.000999999999999</v>
      </c>
      <c r="BN63" s="167">
        <v>23.998999999999999</v>
      </c>
      <c r="BO63" s="167">
        <v>1E-3</v>
      </c>
      <c r="BP63" s="166">
        <v>23528.987000000001</v>
      </c>
      <c r="BQ63" s="166">
        <v>22538.035</v>
      </c>
      <c r="BR63" s="167">
        <v>23880.955000000002</v>
      </c>
      <c r="BS63" s="167">
        <v>58579.001999999993</v>
      </c>
      <c r="BT63" s="167">
        <v>104997.992</v>
      </c>
      <c r="BU63" s="167">
        <v>1E-3</v>
      </c>
      <c r="BV63" s="167">
        <v>0</v>
      </c>
      <c r="BW63" s="167">
        <v>0</v>
      </c>
      <c r="BX63" s="167">
        <v>0</v>
      </c>
      <c r="BY63" s="167">
        <v>1E-3</v>
      </c>
      <c r="BZ63" s="167">
        <v>3851.1505831213872</v>
      </c>
      <c r="CA63" s="167">
        <v>4896.8674168786129</v>
      </c>
      <c r="CB63" s="167">
        <v>8748.018</v>
      </c>
      <c r="CC63" s="167">
        <v>113746.011</v>
      </c>
      <c r="CD63" s="166">
        <v>137274.99799999999</v>
      </c>
      <c r="CE63" s="158"/>
    </row>
    <row r="64" spans="1:83" ht="18" x14ac:dyDescent="0.25">
      <c r="A64" s="158" t="s">
        <v>223</v>
      </c>
      <c r="B64" s="278" t="s">
        <v>369</v>
      </c>
      <c r="C64" s="153" t="s">
        <v>370</v>
      </c>
      <c r="D64" s="166">
        <v>0</v>
      </c>
      <c r="E64" s="167">
        <v>0</v>
      </c>
      <c r="F64" s="167">
        <v>0</v>
      </c>
      <c r="G64" s="167">
        <v>11</v>
      </c>
      <c r="H64" s="167">
        <v>11</v>
      </c>
      <c r="I64" s="167">
        <v>0</v>
      </c>
      <c r="J64" s="167">
        <v>0</v>
      </c>
      <c r="K64" s="167">
        <v>0</v>
      </c>
      <c r="L64" s="167">
        <v>0</v>
      </c>
      <c r="M64" s="167">
        <v>0</v>
      </c>
      <c r="N64" s="167">
        <v>0</v>
      </c>
      <c r="O64" s="167">
        <v>128.999</v>
      </c>
      <c r="P64" s="167">
        <v>31</v>
      </c>
      <c r="Q64" s="167">
        <v>7</v>
      </c>
      <c r="R64" s="167">
        <v>4</v>
      </c>
      <c r="S64" s="167">
        <v>20</v>
      </c>
      <c r="T64" s="167">
        <v>79</v>
      </c>
      <c r="U64" s="167">
        <v>9</v>
      </c>
      <c r="V64" s="167">
        <v>0</v>
      </c>
      <c r="W64" s="167">
        <v>0</v>
      </c>
      <c r="X64" s="167">
        <v>0</v>
      </c>
      <c r="Y64" s="167">
        <v>0</v>
      </c>
      <c r="Z64" s="167">
        <v>0</v>
      </c>
      <c r="AA64" s="167">
        <v>0</v>
      </c>
      <c r="AB64" s="167">
        <v>12</v>
      </c>
      <c r="AC64" s="167">
        <v>12</v>
      </c>
      <c r="AD64" s="167">
        <v>0</v>
      </c>
      <c r="AE64" s="167">
        <v>0</v>
      </c>
      <c r="AF64" s="167">
        <v>0</v>
      </c>
      <c r="AG64" s="167">
        <v>0</v>
      </c>
      <c r="AH64" s="167">
        <v>0</v>
      </c>
      <c r="AI64" s="167">
        <v>0</v>
      </c>
      <c r="AJ64" s="167">
        <v>0</v>
      </c>
      <c r="AK64" s="167">
        <v>0</v>
      </c>
      <c r="AL64" s="167">
        <v>0</v>
      </c>
      <c r="AM64" s="167">
        <v>0</v>
      </c>
      <c r="AN64" s="167">
        <v>0</v>
      </c>
      <c r="AO64" s="167">
        <v>2</v>
      </c>
      <c r="AP64" s="167">
        <v>0</v>
      </c>
      <c r="AQ64" s="167">
        <v>0</v>
      </c>
      <c r="AR64" s="167">
        <v>44</v>
      </c>
      <c r="AS64" s="167">
        <v>343</v>
      </c>
      <c r="AT64" s="167">
        <v>7</v>
      </c>
      <c r="AU64" s="167">
        <v>0</v>
      </c>
      <c r="AV64" s="167">
        <v>1E-3</v>
      </c>
      <c r="AW64" s="167">
        <v>0</v>
      </c>
      <c r="AX64" s="167">
        <v>0</v>
      </c>
      <c r="AY64" s="167">
        <v>0</v>
      </c>
      <c r="AZ64" s="167">
        <v>0</v>
      </c>
      <c r="BA64" s="167">
        <v>0</v>
      </c>
      <c r="BB64" s="167">
        <v>0</v>
      </c>
      <c r="BC64" s="167">
        <v>68</v>
      </c>
      <c r="BD64" s="167">
        <v>0</v>
      </c>
      <c r="BE64" s="167">
        <v>0</v>
      </c>
      <c r="BF64" s="167">
        <v>179.999</v>
      </c>
      <c r="BG64" s="167">
        <v>0</v>
      </c>
      <c r="BH64" s="167">
        <v>1671</v>
      </c>
      <c r="BI64" s="167">
        <v>0</v>
      </c>
      <c r="BJ64" s="167">
        <v>0</v>
      </c>
      <c r="BK64" s="167">
        <v>36</v>
      </c>
      <c r="BL64" s="167">
        <v>0</v>
      </c>
      <c r="BM64" s="167">
        <v>0</v>
      </c>
      <c r="BN64" s="167">
        <v>0</v>
      </c>
      <c r="BO64" s="167">
        <v>1E-3</v>
      </c>
      <c r="BP64" s="166">
        <v>2676</v>
      </c>
      <c r="BQ64" s="166">
        <v>12971.995000000001</v>
      </c>
      <c r="BR64" s="167">
        <v>2296.0010000000002</v>
      </c>
      <c r="BS64" s="167">
        <v>132704.00099999999</v>
      </c>
      <c r="BT64" s="167">
        <v>147971.997</v>
      </c>
      <c r="BU64" s="167">
        <v>1E-3</v>
      </c>
      <c r="BV64" s="167">
        <v>0</v>
      </c>
      <c r="BW64" s="167">
        <v>0</v>
      </c>
      <c r="BX64" s="167">
        <v>0</v>
      </c>
      <c r="BY64" s="167">
        <v>1E-3</v>
      </c>
      <c r="BZ64" s="167">
        <v>90.469687500000006</v>
      </c>
      <c r="CA64" s="167">
        <v>102.5323125</v>
      </c>
      <c r="CB64" s="167">
        <v>193.00200000000001</v>
      </c>
      <c r="CC64" s="167">
        <v>148165</v>
      </c>
      <c r="CD64" s="166">
        <v>150441</v>
      </c>
      <c r="CE64" s="158"/>
    </row>
    <row r="65" spans="1:83" ht="18" x14ac:dyDescent="0.25">
      <c r="A65" s="158" t="s">
        <v>224</v>
      </c>
      <c r="B65" s="277"/>
      <c r="C65" s="153" t="s">
        <v>371</v>
      </c>
      <c r="D65" s="166">
        <v>0</v>
      </c>
      <c r="E65" s="167">
        <v>0</v>
      </c>
      <c r="F65" s="167">
        <v>0</v>
      </c>
      <c r="G65" s="167">
        <v>0</v>
      </c>
      <c r="H65" s="167">
        <v>0</v>
      </c>
      <c r="I65" s="167">
        <v>0</v>
      </c>
      <c r="J65" s="167">
        <v>0</v>
      </c>
      <c r="K65" s="167">
        <v>0</v>
      </c>
      <c r="L65" s="167">
        <v>0</v>
      </c>
      <c r="M65" s="167">
        <v>0</v>
      </c>
      <c r="N65" s="167">
        <v>0</v>
      </c>
      <c r="O65" s="167">
        <v>0</v>
      </c>
      <c r="P65" s="167">
        <v>1.9990000000000001</v>
      </c>
      <c r="Q65" s="167">
        <v>0</v>
      </c>
      <c r="R65" s="167">
        <v>0</v>
      </c>
      <c r="S65" s="167">
        <v>0</v>
      </c>
      <c r="T65" s="167">
        <v>0</v>
      </c>
      <c r="U65" s="167">
        <v>0</v>
      </c>
      <c r="V65" s="167">
        <v>0</v>
      </c>
      <c r="W65" s="167">
        <v>0</v>
      </c>
      <c r="X65" s="167">
        <v>0</v>
      </c>
      <c r="Y65" s="167">
        <v>0</v>
      </c>
      <c r="Z65" s="167">
        <v>0</v>
      </c>
      <c r="AA65" s="167">
        <v>0</v>
      </c>
      <c r="AB65" s="167">
        <v>1.9990000000000001</v>
      </c>
      <c r="AC65" s="167">
        <v>0</v>
      </c>
      <c r="AD65" s="167">
        <v>0</v>
      </c>
      <c r="AE65" s="167">
        <v>0</v>
      </c>
      <c r="AF65" s="167">
        <v>0</v>
      </c>
      <c r="AG65" s="167">
        <v>0</v>
      </c>
      <c r="AH65" s="167">
        <v>0</v>
      </c>
      <c r="AI65" s="167">
        <v>0</v>
      </c>
      <c r="AJ65" s="167">
        <v>0</v>
      </c>
      <c r="AK65" s="167">
        <v>0</v>
      </c>
      <c r="AL65" s="167">
        <v>0</v>
      </c>
      <c r="AM65" s="167">
        <v>0</v>
      </c>
      <c r="AN65" s="167">
        <v>0</v>
      </c>
      <c r="AO65" s="167">
        <v>0</v>
      </c>
      <c r="AP65" s="167">
        <v>0</v>
      </c>
      <c r="AQ65" s="167">
        <v>0</v>
      </c>
      <c r="AR65" s="167">
        <v>5.9989999999999997</v>
      </c>
      <c r="AS65" s="167">
        <v>0</v>
      </c>
      <c r="AT65" s="167">
        <v>0</v>
      </c>
      <c r="AU65" s="167">
        <v>0</v>
      </c>
      <c r="AV65" s="167">
        <v>0</v>
      </c>
      <c r="AW65" s="167">
        <v>0</v>
      </c>
      <c r="AX65" s="167">
        <v>0</v>
      </c>
      <c r="AY65" s="167">
        <v>0</v>
      </c>
      <c r="AZ65" s="167">
        <v>0</v>
      </c>
      <c r="BA65" s="167">
        <v>0</v>
      </c>
      <c r="BB65" s="167">
        <v>0</v>
      </c>
      <c r="BC65" s="167">
        <v>0</v>
      </c>
      <c r="BD65" s="167">
        <v>0</v>
      </c>
      <c r="BE65" s="167">
        <v>0</v>
      </c>
      <c r="BF65" s="167">
        <v>12.798999999999999</v>
      </c>
      <c r="BG65" s="167">
        <v>0</v>
      </c>
      <c r="BH65" s="167">
        <v>1076.799</v>
      </c>
      <c r="BI65" s="167">
        <v>9023.607</v>
      </c>
      <c r="BJ65" s="167">
        <v>0</v>
      </c>
      <c r="BK65" s="167">
        <v>0</v>
      </c>
      <c r="BL65" s="167">
        <v>0</v>
      </c>
      <c r="BM65" s="167">
        <v>0</v>
      </c>
      <c r="BN65" s="167">
        <v>0</v>
      </c>
      <c r="BO65" s="167">
        <v>0</v>
      </c>
      <c r="BP65" s="166">
        <v>10123.201999999999</v>
      </c>
      <c r="BQ65" s="166">
        <v>15038.799000000001</v>
      </c>
      <c r="BR65" s="167">
        <v>10167</v>
      </c>
      <c r="BS65" s="167">
        <v>32566</v>
      </c>
      <c r="BT65" s="167">
        <v>57771.798999999999</v>
      </c>
      <c r="BU65" s="167">
        <v>0</v>
      </c>
      <c r="BV65" s="167">
        <v>0</v>
      </c>
      <c r="BW65" s="167">
        <v>0</v>
      </c>
      <c r="BX65" s="167">
        <v>0</v>
      </c>
      <c r="BY65" s="167">
        <v>0</v>
      </c>
      <c r="BZ65" s="167">
        <v>9</v>
      </c>
      <c r="CA65" s="167">
        <v>31</v>
      </c>
      <c r="CB65" s="167">
        <v>40</v>
      </c>
      <c r="CC65" s="167">
        <v>57811.798999999999</v>
      </c>
      <c r="CD65" s="166">
        <v>67935.001000000004</v>
      </c>
      <c r="CE65" s="158"/>
    </row>
    <row r="66" spans="1:83" ht="18" x14ac:dyDescent="0.25">
      <c r="A66" s="158" t="s">
        <v>225</v>
      </c>
      <c r="B66" s="277" t="s">
        <v>372</v>
      </c>
      <c r="C66" s="153" t="s">
        <v>373</v>
      </c>
      <c r="D66" s="166">
        <v>0</v>
      </c>
      <c r="E66" s="167">
        <v>0</v>
      </c>
      <c r="F66" s="167">
        <v>0</v>
      </c>
      <c r="G66" s="167">
        <v>0</v>
      </c>
      <c r="H66" s="167">
        <v>0</v>
      </c>
      <c r="I66" s="167">
        <v>0</v>
      </c>
      <c r="J66" s="167">
        <v>0</v>
      </c>
      <c r="K66" s="167">
        <v>0</v>
      </c>
      <c r="L66" s="167">
        <v>0</v>
      </c>
      <c r="M66" s="167">
        <v>0</v>
      </c>
      <c r="N66" s="167">
        <v>0</v>
      </c>
      <c r="O66" s="167">
        <v>0</v>
      </c>
      <c r="P66" s="167">
        <v>0</v>
      </c>
      <c r="Q66" s="167">
        <v>0</v>
      </c>
      <c r="R66" s="167">
        <v>0</v>
      </c>
      <c r="S66" s="167">
        <v>0</v>
      </c>
      <c r="T66" s="167">
        <v>0</v>
      </c>
      <c r="U66" s="167">
        <v>0</v>
      </c>
      <c r="V66" s="167">
        <v>0</v>
      </c>
      <c r="W66" s="167">
        <v>0</v>
      </c>
      <c r="X66" s="167">
        <v>0</v>
      </c>
      <c r="Y66" s="167">
        <v>0</v>
      </c>
      <c r="Z66" s="167">
        <v>0</v>
      </c>
      <c r="AA66" s="167">
        <v>0</v>
      </c>
      <c r="AB66" s="167">
        <v>0</v>
      </c>
      <c r="AC66" s="167">
        <v>30.997</v>
      </c>
      <c r="AD66" s="167">
        <v>0</v>
      </c>
      <c r="AE66" s="167">
        <v>0</v>
      </c>
      <c r="AF66" s="167">
        <v>0</v>
      </c>
      <c r="AG66" s="167">
        <v>0</v>
      </c>
      <c r="AH66" s="167">
        <v>0</v>
      </c>
      <c r="AI66" s="167">
        <v>0</v>
      </c>
      <c r="AJ66" s="167">
        <v>0</v>
      </c>
      <c r="AK66" s="167">
        <v>0</v>
      </c>
      <c r="AL66" s="167">
        <v>0</v>
      </c>
      <c r="AM66" s="167">
        <v>8.9979999999999993</v>
      </c>
      <c r="AN66" s="167">
        <v>154.989</v>
      </c>
      <c r="AO66" s="167">
        <v>712.99</v>
      </c>
      <c r="AP66" s="167">
        <v>0</v>
      </c>
      <c r="AQ66" s="167">
        <v>0</v>
      </c>
      <c r="AR66" s="167">
        <v>399.74400000000003</v>
      </c>
      <c r="AS66" s="167">
        <v>3.9980000000000002</v>
      </c>
      <c r="AT66" s="167">
        <v>0</v>
      </c>
      <c r="AU66" s="167">
        <v>13.997</v>
      </c>
      <c r="AV66" s="167">
        <v>1E-3</v>
      </c>
      <c r="AW66" s="167">
        <v>0</v>
      </c>
      <c r="AX66" s="167">
        <v>0</v>
      </c>
      <c r="AY66" s="167">
        <v>0</v>
      </c>
      <c r="AZ66" s="167">
        <v>0</v>
      </c>
      <c r="BA66" s="167">
        <v>0</v>
      </c>
      <c r="BB66" s="167">
        <v>0</v>
      </c>
      <c r="BC66" s="167">
        <v>0</v>
      </c>
      <c r="BD66" s="167">
        <v>0</v>
      </c>
      <c r="BE66" s="167">
        <v>119.996</v>
      </c>
      <c r="BF66" s="167">
        <v>460.99400000000003</v>
      </c>
      <c r="BG66" s="167">
        <v>113.994</v>
      </c>
      <c r="BH66" s="167">
        <v>94.996000000000009</v>
      </c>
      <c r="BI66" s="167">
        <v>86.99199999999999</v>
      </c>
      <c r="BJ66" s="167">
        <v>2673.8519999999999</v>
      </c>
      <c r="BK66" s="167">
        <v>445.99200000000002</v>
      </c>
      <c r="BL66" s="167">
        <v>0</v>
      </c>
      <c r="BM66" s="167">
        <v>0</v>
      </c>
      <c r="BN66" s="167">
        <v>0</v>
      </c>
      <c r="BO66" s="167">
        <v>1E-3</v>
      </c>
      <c r="BP66" s="166">
        <v>5322.5310000000009</v>
      </c>
      <c r="BQ66" s="166">
        <v>15825.217000000001</v>
      </c>
      <c r="BR66" s="167">
        <v>2029.001</v>
      </c>
      <c r="BS66" s="167">
        <v>1690.002</v>
      </c>
      <c r="BT66" s="167">
        <v>19544.22</v>
      </c>
      <c r="BU66" s="167">
        <v>350</v>
      </c>
      <c r="BV66" s="167">
        <v>-769</v>
      </c>
      <c r="BW66" s="167">
        <v>0</v>
      </c>
      <c r="BX66" s="167">
        <v>-769</v>
      </c>
      <c r="BY66" s="167">
        <v>-419</v>
      </c>
      <c r="BZ66" s="167">
        <v>426.67373441530901</v>
      </c>
      <c r="CA66" s="167">
        <v>4442.5802615446901</v>
      </c>
      <c r="CB66" s="167">
        <v>5269.2539999999999</v>
      </c>
      <c r="CC66" s="167">
        <v>24394.473999999998</v>
      </c>
      <c r="CD66" s="166">
        <v>29717.005000000001</v>
      </c>
      <c r="CE66" s="158"/>
    </row>
    <row r="67" spans="1:83" ht="18" x14ac:dyDescent="0.25">
      <c r="A67" s="158" t="s">
        <v>226</v>
      </c>
      <c r="B67" s="277"/>
      <c r="C67" s="153" t="s">
        <v>374</v>
      </c>
      <c r="D67" s="166">
        <v>0</v>
      </c>
      <c r="E67" s="167">
        <v>0</v>
      </c>
      <c r="F67" s="167">
        <v>0</v>
      </c>
      <c r="G67" s="167">
        <v>0</v>
      </c>
      <c r="H67" s="167">
        <v>19.998999999999999</v>
      </c>
      <c r="I67" s="167">
        <v>0</v>
      </c>
      <c r="J67" s="167">
        <v>0</v>
      </c>
      <c r="K67" s="167">
        <v>0</v>
      </c>
      <c r="L67" s="167">
        <v>0</v>
      </c>
      <c r="M67" s="167">
        <v>0</v>
      </c>
      <c r="N67" s="167">
        <v>4.9980000000000002</v>
      </c>
      <c r="O67" s="167">
        <v>0</v>
      </c>
      <c r="P67" s="167">
        <v>0</v>
      </c>
      <c r="Q67" s="167">
        <v>0</v>
      </c>
      <c r="R67" s="167">
        <v>0</v>
      </c>
      <c r="S67" s="167">
        <v>0</v>
      </c>
      <c r="T67" s="167">
        <v>0</v>
      </c>
      <c r="U67" s="167">
        <v>0</v>
      </c>
      <c r="V67" s="167">
        <v>0</v>
      </c>
      <c r="W67" s="167">
        <v>0</v>
      </c>
      <c r="X67" s="167">
        <v>0</v>
      </c>
      <c r="Y67" s="167">
        <v>0</v>
      </c>
      <c r="Z67" s="167">
        <v>0</v>
      </c>
      <c r="AA67" s="167">
        <v>0</v>
      </c>
      <c r="AB67" s="167">
        <v>0.999</v>
      </c>
      <c r="AC67" s="167">
        <v>16.998999999999999</v>
      </c>
      <c r="AD67" s="167">
        <v>0</v>
      </c>
      <c r="AE67" s="167">
        <v>0</v>
      </c>
      <c r="AF67" s="167">
        <v>0</v>
      </c>
      <c r="AG67" s="167">
        <v>0</v>
      </c>
      <c r="AH67" s="167">
        <v>0</v>
      </c>
      <c r="AI67" s="167">
        <v>0</v>
      </c>
      <c r="AJ67" s="167">
        <v>0</v>
      </c>
      <c r="AK67" s="167">
        <v>0</v>
      </c>
      <c r="AL67" s="167">
        <v>0</v>
      </c>
      <c r="AM67" s="167">
        <v>0</v>
      </c>
      <c r="AN67" s="167">
        <v>0</v>
      </c>
      <c r="AO67" s="167">
        <v>139.99799999999999</v>
      </c>
      <c r="AP67" s="167">
        <v>0</v>
      </c>
      <c r="AQ67" s="167">
        <v>0</v>
      </c>
      <c r="AR67" s="167">
        <v>52.999000000000002</v>
      </c>
      <c r="AS67" s="167">
        <v>85.998999999999995</v>
      </c>
      <c r="AT67" s="167">
        <v>5.9989999999999997</v>
      </c>
      <c r="AU67" s="167">
        <v>0</v>
      </c>
      <c r="AV67" s="167">
        <v>0</v>
      </c>
      <c r="AW67" s="167">
        <v>0.999</v>
      </c>
      <c r="AX67" s="167">
        <v>0</v>
      </c>
      <c r="AY67" s="167">
        <v>0</v>
      </c>
      <c r="AZ67" s="167">
        <v>0</v>
      </c>
      <c r="BA67" s="167">
        <v>0</v>
      </c>
      <c r="BB67" s="167">
        <v>0</v>
      </c>
      <c r="BC67" s="167">
        <v>0</v>
      </c>
      <c r="BD67" s="167">
        <v>153.999</v>
      </c>
      <c r="BE67" s="167">
        <v>0</v>
      </c>
      <c r="BF67" s="167">
        <v>138.999</v>
      </c>
      <c r="BG67" s="167">
        <v>59.999000000000002</v>
      </c>
      <c r="BH67" s="167">
        <v>0</v>
      </c>
      <c r="BI67" s="167">
        <v>27.998000000000001</v>
      </c>
      <c r="BJ67" s="167">
        <v>83.997</v>
      </c>
      <c r="BK67" s="167">
        <v>269.99900000000002</v>
      </c>
      <c r="BL67" s="167">
        <v>0</v>
      </c>
      <c r="BM67" s="167">
        <v>0</v>
      </c>
      <c r="BN67" s="167">
        <v>0</v>
      </c>
      <c r="BO67" s="167">
        <v>0</v>
      </c>
      <c r="BP67" s="166">
        <v>1063.98</v>
      </c>
      <c r="BQ67" s="166">
        <v>12221.022999999999</v>
      </c>
      <c r="BR67" s="167">
        <v>676</v>
      </c>
      <c r="BS67" s="167">
        <v>2448</v>
      </c>
      <c r="BT67" s="167">
        <v>15345.022999999999</v>
      </c>
      <c r="BU67" s="167">
        <v>0</v>
      </c>
      <c r="BV67" s="167">
        <v>0</v>
      </c>
      <c r="BW67" s="167">
        <v>0</v>
      </c>
      <c r="BX67" s="167">
        <v>0</v>
      </c>
      <c r="BY67" s="167">
        <v>0</v>
      </c>
      <c r="BZ67" s="167">
        <v>199</v>
      </c>
      <c r="CA67" s="167">
        <v>345</v>
      </c>
      <c r="CB67" s="167">
        <v>544</v>
      </c>
      <c r="CC67" s="167">
        <v>15889.022999999999</v>
      </c>
      <c r="CD67" s="166">
        <v>16953.003000000001</v>
      </c>
      <c r="CE67" s="158"/>
    </row>
    <row r="68" spans="1:83" ht="18" x14ac:dyDescent="0.25">
      <c r="A68" s="158" t="s">
        <v>227</v>
      </c>
      <c r="B68" s="277"/>
      <c r="C68" s="153" t="s">
        <v>375</v>
      </c>
      <c r="D68" s="166">
        <v>0</v>
      </c>
      <c r="E68" s="167">
        <v>2.9990000000000001</v>
      </c>
      <c r="F68" s="167">
        <v>0</v>
      </c>
      <c r="G68" s="167">
        <v>0</v>
      </c>
      <c r="H68" s="167">
        <v>1.998</v>
      </c>
      <c r="I68" s="167">
        <v>0</v>
      </c>
      <c r="J68" s="167">
        <v>0</v>
      </c>
      <c r="K68" s="167">
        <v>0</v>
      </c>
      <c r="L68" s="167">
        <v>0</v>
      </c>
      <c r="M68" s="167">
        <v>0</v>
      </c>
      <c r="N68" s="167">
        <v>5.9960000000000004</v>
      </c>
      <c r="O68" s="167">
        <v>9.9990000000000006</v>
      </c>
      <c r="P68" s="167">
        <v>6.9989999999999997</v>
      </c>
      <c r="Q68" s="167">
        <v>0</v>
      </c>
      <c r="R68" s="167">
        <v>0.999</v>
      </c>
      <c r="S68" s="167">
        <v>8.9979999999999993</v>
      </c>
      <c r="T68" s="167">
        <v>11.978999999999999</v>
      </c>
      <c r="U68" s="167">
        <v>0.999</v>
      </c>
      <c r="V68" s="167">
        <v>0</v>
      </c>
      <c r="W68" s="167">
        <v>0</v>
      </c>
      <c r="X68" s="167">
        <v>0</v>
      </c>
      <c r="Y68" s="167">
        <v>0</v>
      </c>
      <c r="Z68" s="167">
        <v>3.9990000000000001</v>
      </c>
      <c r="AA68" s="167">
        <v>0</v>
      </c>
      <c r="AB68" s="167">
        <v>1.9990000000000001</v>
      </c>
      <c r="AC68" s="167">
        <v>1.9990000000000001</v>
      </c>
      <c r="AD68" s="167">
        <v>0.999</v>
      </c>
      <c r="AE68" s="167">
        <v>0</v>
      </c>
      <c r="AF68" s="167">
        <v>0</v>
      </c>
      <c r="AG68" s="167">
        <v>0</v>
      </c>
      <c r="AH68" s="167">
        <v>0</v>
      </c>
      <c r="AI68" s="167">
        <v>0</v>
      </c>
      <c r="AJ68" s="167">
        <v>2.9990000000000001</v>
      </c>
      <c r="AK68" s="167">
        <v>11.999000000000001</v>
      </c>
      <c r="AL68" s="167">
        <v>0</v>
      </c>
      <c r="AM68" s="167">
        <v>0</v>
      </c>
      <c r="AN68" s="167">
        <v>18.998999999999999</v>
      </c>
      <c r="AO68" s="167">
        <v>141.72399999999999</v>
      </c>
      <c r="AP68" s="167">
        <v>0</v>
      </c>
      <c r="AQ68" s="167">
        <v>0</v>
      </c>
      <c r="AR68" s="167">
        <v>305.99900000000002</v>
      </c>
      <c r="AS68" s="167">
        <v>66.998999999999995</v>
      </c>
      <c r="AT68" s="167">
        <v>18.998999999999999</v>
      </c>
      <c r="AU68" s="167">
        <v>0</v>
      </c>
      <c r="AV68" s="167">
        <v>0</v>
      </c>
      <c r="AW68" s="167">
        <v>4.9980000000000002</v>
      </c>
      <c r="AX68" s="167">
        <v>0</v>
      </c>
      <c r="AY68" s="167">
        <v>0</v>
      </c>
      <c r="AZ68" s="167">
        <v>53.33</v>
      </c>
      <c r="BA68" s="167">
        <v>48.999000000000002</v>
      </c>
      <c r="BB68" s="167">
        <v>0</v>
      </c>
      <c r="BC68" s="167">
        <v>61.999000000000002</v>
      </c>
      <c r="BD68" s="167">
        <v>0</v>
      </c>
      <c r="BE68" s="167">
        <v>80.997</v>
      </c>
      <c r="BF68" s="167">
        <v>164.999</v>
      </c>
      <c r="BG68" s="167">
        <v>286.99900000000002</v>
      </c>
      <c r="BH68" s="167">
        <v>0</v>
      </c>
      <c r="BI68" s="167">
        <v>162.999</v>
      </c>
      <c r="BJ68" s="167">
        <v>66.199000000000012</v>
      </c>
      <c r="BK68" s="167">
        <v>53.808999999999997</v>
      </c>
      <c r="BL68" s="167">
        <v>390.99900000000002</v>
      </c>
      <c r="BM68" s="167">
        <v>0</v>
      </c>
      <c r="BN68" s="167">
        <v>0</v>
      </c>
      <c r="BO68" s="167">
        <v>0</v>
      </c>
      <c r="BP68" s="166">
        <v>2004.0070000000001</v>
      </c>
      <c r="BQ68" s="166">
        <v>7095.9989999999998</v>
      </c>
      <c r="BR68" s="167">
        <v>3380</v>
      </c>
      <c r="BS68" s="167">
        <v>0</v>
      </c>
      <c r="BT68" s="167">
        <v>10475.999</v>
      </c>
      <c r="BU68" s="167">
        <v>0</v>
      </c>
      <c r="BV68" s="167">
        <v>0</v>
      </c>
      <c r="BW68" s="167">
        <v>0</v>
      </c>
      <c r="BX68" s="167">
        <v>0</v>
      </c>
      <c r="BY68" s="167">
        <v>0</v>
      </c>
      <c r="BZ68" s="167">
        <v>20</v>
      </c>
      <c r="CA68" s="167">
        <v>66</v>
      </c>
      <c r="CB68" s="167">
        <v>86</v>
      </c>
      <c r="CC68" s="167">
        <v>10561.999</v>
      </c>
      <c r="CD68" s="166">
        <v>12566.005999999999</v>
      </c>
      <c r="CE68" s="158"/>
    </row>
    <row r="69" spans="1:83" ht="18" x14ac:dyDescent="0.25">
      <c r="A69" s="158" t="s">
        <v>228</v>
      </c>
      <c r="B69" s="277"/>
      <c r="C69" s="153" t="s">
        <v>376</v>
      </c>
      <c r="D69" s="166">
        <v>0</v>
      </c>
      <c r="E69" s="167">
        <v>0</v>
      </c>
      <c r="F69" s="167">
        <v>0</v>
      </c>
      <c r="G69" s="167">
        <v>0</v>
      </c>
      <c r="H69" s="167">
        <v>0</v>
      </c>
      <c r="I69" s="167">
        <v>0</v>
      </c>
      <c r="J69" s="167">
        <v>0</v>
      </c>
      <c r="K69" s="167">
        <v>0</v>
      </c>
      <c r="L69" s="167">
        <v>0</v>
      </c>
      <c r="M69" s="167">
        <v>0</v>
      </c>
      <c r="N69" s="167">
        <v>0</v>
      </c>
      <c r="O69" s="167">
        <v>0</v>
      </c>
      <c r="P69" s="167">
        <v>0</v>
      </c>
      <c r="Q69" s="167">
        <v>0</v>
      </c>
      <c r="R69" s="167">
        <v>0</v>
      </c>
      <c r="S69" s="167">
        <v>0</v>
      </c>
      <c r="T69" s="167">
        <v>0</v>
      </c>
      <c r="U69" s="167">
        <v>0</v>
      </c>
      <c r="V69" s="167">
        <v>0</v>
      </c>
      <c r="W69" s="167">
        <v>0</v>
      </c>
      <c r="X69" s="167">
        <v>0</v>
      </c>
      <c r="Y69" s="167">
        <v>0</v>
      </c>
      <c r="Z69" s="167">
        <v>0</v>
      </c>
      <c r="AA69" s="167">
        <v>0</v>
      </c>
      <c r="AB69" s="167">
        <v>0</v>
      </c>
      <c r="AC69" s="167">
        <v>17.998999999999999</v>
      </c>
      <c r="AD69" s="167">
        <v>0</v>
      </c>
      <c r="AE69" s="167">
        <v>0</v>
      </c>
      <c r="AF69" s="167">
        <v>0</v>
      </c>
      <c r="AG69" s="167">
        <v>0</v>
      </c>
      <c r="AH69" s="167">
        <v>0</v>
      </c>
      <c r="AI69" s="167">
        <v>0</v>
      </c>
      <c r="AJ69" s="167">
        <v>0</v>
      </c>
      <c r="AK69" s="167">
        <v>0</v>
      </c>
      <c r="AL69" s="167">
        <v>0</v>
      </c>
      <c r="AM69" s="167">
        <v>2.9990000000000001</v>
      </c>
      <c r="AN69" s="167">
        <v>0</v>
      </c>
      <c r="AO69" s="167">
        <v>0.999</v>
      </c>
      <c r="AP69" s="167">
        <v>0</v>
      </c>
      <c r="AQ69" s="167">
        <v>0</v>
      </c>
      <c r="AR69" s="167">
        <v>101.999</v>
      </c>
      <c r="AS69" s="167">
        <v>7.9989999999999997</v>
      </c>
      <c r="AT69" s="167">
        <v>8.9990000000000006</v>
      </c>
      <c r="AU69" s="167">
        <v>0</v>
      </c>
      <c r="AV69" s="167">
        <v>13.999000000000001</v>
      </c>
      <c r="AW69" s="167">
        <v>0</v>
      </c>
      <c r="AX69" s="167">
        <v>0</v>
      </c>
      <c r="AY69" s="167">
        <v>0</v>
      </c>
      <c r="AZ69" s="167">
        <v>1.9990000000000001</v>
      </c>
      <c r="BA69" s="167">
        <v>0</v>
      </c>
      <c r="BB69" s="167">
        <v>2.9990000000000001</v>
      </c>
      <c r="BC69" s="167">
        <v>0</v>
      </c>
      <c r="BD69" s="167">
        <v>0</v>
      </c>
      <c r="BE69" s="167">
        <v>0</v>
      </c>
      <c r="BF69" s="167">
        <v>992.99900000000002</v>
      </c>
      <c r="BG69" s="167">
        <v>52.999000000000002</v>
      </c>
      <c r="BH69" s="167">
        <v>471.99900000000002</v>
      </c>
      <c r="BI69" s="167">
        <v>131.99799999999999</v>
      </c>
      <c r="BJ69" s="167">
        <v>7.9989999999999997</v>
      </c>
      <c r="BK69" s="167">
        <v>20.998999999999999</v>
      </c>
      <c r="BL69" s="167">
        <v>0</v>
      </c>
      <c r="BM69" s="167">
        <v>254.81100000000001</v>
      </c>
      <c r="BN69" s="167">
        <v>2E-3</v>
      </c>
      <c r="BO69" s="167">
        <v>0</v>
      </c>
      <c r="BP69" s="166">
        <v>2093.797</v>
      </c>
      <c r="BQ69" s="166">
        <v>1240.2059999999999</v>
      </c>
      <c r="BR69" s="167">
        <v>0</v>
      </c>
      <c r="BS69" s="167">
        <v>0</v>
      </c>
      <c r="BT69" s="167">
        <v>1240.2059999999999</v>
      </c>
      <c r="BU69" s="167">
        <v>0</v>
      </c>
      <c r="BV69" s="167">
        <v>0</v>
      </c>
      <c r="BW69" s="167">
        <v>0</v>
      </c>
      <c r="BX69" s="167">
        <v>0</v>
      </c>
      <c r="BY69" s="167">
        <v>0</v>
      </c>
      <c r="BZ69" s="167">
        <v>167</v>
      </c>
      <c r="CA69" s="167">
        <v>202</v>
      </c>
      <c r="CB69" s="167">
        <v>369</v>
      </c>
      <c r="CC69" s="167">
        <v>1609.2059999999999</v>
      </c>
      <c r="CD69" s="166">
        <v>3703.0030000000002</v>
      </c>
      <c r="CE69" s="158"/>
    </row>
    <row r="70" spans="1:83" ht="18" x14ac:dyDescent="0.25">
      <c r="A70" s="158" t="s">
        <v>229</v>
      </c>
      <c r="B70" s="277"/>
      <c r="C70" s="153" t="s">
        <v>377</v>
      </c>
      <c r="D70" s="166">
        <v>0</v>
      </c>
      <c r="E70" s="167">
        <v>0</v>
      </c>
      <c r="F70" s="167">
        <v>21</v>
      </c>
      <c r="G70" s="167">
        <v>0</v>
      </c>
      <c r="H70" s="167">
        <v>1</v>
      </c>
      <c r="I70" s="167">
        <v>0</v>
      </c>
      <c r="J70" s="167">
        <v>0</v>
      </c>
      <c r="K70" s="167">
        <v>0</v>
      </c>
      <c r="L70" s="167">
        <v>0</v>
      </c>
      <c r="M70" s="167">
        <v>0</v>
      </c>
      <c r="N70" s="167">
        <v>0</v>
      </c>
      <c r="O70" s="167">
        <v>3</v>
      </c>
      <c r="P70" s="167">
        <v>0</v>
      </c>
      <c r="Q70" s="167">
        <v>4</v>
      </c>
      <c r="R70" s="167">
        <v>3</v>
      </c>
      <c r="S70" s="167">
        <v>4</v>
      </c>
      <c r="T70" s="167">
        <v>14</v>
      </c>
      <c r="U70" s="167">
        <v>0</v>
      </c>
      <c r="V70" s="167">
        <v>0</v>
      </c>
      <c r="W70" s="167">
        <v>0</v>
      </c>
      <c r="X70" s="167">
        <v>0</v>
      </c>
      <c r="Y70" s="167">
        <v>0</v>
      </c>
      <c r="Z70" s="167">
        <v>3</v>
      </c>
      <c r="AA70" s="167">
        <v>0</v>
      </c>
      <c r="AB70" s="167">
        <v>0</v>
      </c>
      <c r="AC70" s="167">
        <v>3</v>
      </c>
      <c r="AD70" s="167">
        <v>0</v>
      </c>
      <c r="AE70" s="167">
        <v>0</v>
      </c>
      <c r="AF70" s="167">
        <v>0</v>
      </c>
      <c r="AG70" s="167">
        <v>0</v>
      </c>
      <c r="AH70" s="167">
        <v>0</v>
      </c>
      <c r="AI70" s="167">
        <v>0</v>
      </c>
      <c r="AJ70" s="167">
        <v>0</v>
      </c>
      <c r="AK70" s="167">
        <v>3</v>
      </c>
      <c r="AL70" s="167">
        <v>0</v>
      </c>
      <c r="AM70" s="167">
        <v>142</v>
      </c>
      <c r="AN70" s="167">
        <v>16</v>
      </c>
      <c r="AO70" s="167">
        <v>460.99799999999999</v>
      </c>
      <c r="AP70" s="167">
        <v>0</v>
      </c>
      <c r="AQ70" s="167">
        <v>0</v>
      </c>
      <c r="AR70" s="167">
        <v>272.99900000000002</v>
      </c>
      <c r="AS70" s="167">
        <v>26</v>
      </c>
      <c r="AT70" s="167">
        <v>16</v>
      </c>
      <c r="AU70" s="167">
        <v>0</v>
      </c>
      <c r="AV70" s="167">
        <v>1E-3</v>
      </c>
      <c r="AW70" s="167">
        <v>0</v>
      </c>
      <c r="AX70" s="167">
        <v>0</v>
      </c>
      <c r="AY70" s="167">
        <v>0</v>
      </c>
      <c r="AZ70" s="167">
        <v>0.999</v>
      </c>
      <c r="BA70" s="167">
        <v>0</v>
      </c>
      <c r="BB70" s="167">
        <v>2.9990000000000001</v>
      </c>
      <c r="BC70" s="167">
        <v>4</v>
      </c>
      <c r="BD70" s="167">
        <v>0</v>
      </c>
      <c r="BE70" s="167">
        <v>0</v>
      </c>
      <c r="BF70" s="167">
        <v>353</v>
      </c>
      <c r="BG70" s="167">
        <v>0</v>
      </c>
      <c r="BH70" s="167">
        <v>439</v>
      </c>
      <c r="BI70" s="167">
        <v>206</v>
      </c>
      <c r="BJ70" s="167">
        <v>0</v>
      </c>
      <c r="BK70" s="167">
        <v>0</v>
      </c>
      <c r="BL70" s="167">
        <v>0</v>
      </c>
      <c r="BM70" s="167">
        <v>0</v>
      </c>
      <c r="BN70" s="167">
        <v>1157.0039999999999</v>
      </c>
      <c r="BO70" s="167">
        <v>1E-3</v>
      </c>
      <c r="BP70" s="166">
        <v>3156.0010000000002</v>
      </c>
      <c r="BQ70" s="166">
        <v>20705.995999999999</v>
      </c>
      <c r="BR70" s="167">
        <v>1E-3</v>
      </c>
      <c r="BS70" s="167">
        <v>2E-3</v>
      </c>
      <c r="BT70" s="167">
        <v>20705.999</v>
      </c>
      <c r="BU70" s="167">
        <v>1E-3</v>
      </c>
      <c r="BV70" s="167">
        <v>2E-3</v>
      </c>
      <c r="BW70" s="167">
        <v>2E-3</v>
      </c>
      <c r="BX70" s="167">
        <v>4.0000000000000001E-3</v>
      </c>
      <c r="BY70" s="167">
        <v>5.0000000000000001E-3</v>
      </c>
      <c r="BZ70" s="167">
        <v>81.000465517241381</v>
      </c>
      <c r="CA70" s="167">
        <v>93.00053448275861</v>
      </c>
      <c r="CB70" s="167">
        <v>174.001</v>
      </c>
      <c r="CC70" s="167">
        <v>20880.005000000001</v>
      </c>
      <c r="CD70" s="166">
        <v>24036.006000000001</v>
      </c>
      <c r="CE70" s="158"/>
    </row>
    <row r="71" spans="1:83" ht="18" x14ac:dyDescent="0.25">
      <c r="A71" s="158" t="s">
        <v>230</v>
      </c>
      <c r="B71" s="279"/>
      <c r="C71" s="153" t="s">
        <v>378</v>
      </c>
      <c r="D71" s="166">
        <v>0</v>
      </c>
      <c r="E71" s="167">
        <v>0</v>
      </c>
      <c r="F71" s="167">
        <v>0</v>
      </c>
      <c r="G71" s="167">
        <v>0</v>
      </c>
      <c r="H71" s="167">
        <v>0</v>
      </c>
      <c r="I71" s="167">
        <v>0</v>
      </c>
      <c r="J71" s="167">
        <v>0</v>
      </c>
      <c r="K71" s="167">
        <v>0</v>
      </c>
      <c r="L71" s="167">
        <v>0</v>
      </c>
      <c r="M71" s="167">
        <v>0</v>
      </c>
      <c r="N71" s="167">
        <v>0</v>
      </c>
      <c r="O71" s="167">
        <v>0</v>
      </c>
      <c r="P71" s="167">
        <v>0</v>
      </c>
      <c r="Q71" s="167">
        <v>0</v>
      </c>
      <c r="R71" s="167">
        <v>0</v>
      </c>
      <c r="S71" s="167">
        <v>0</v>
      </c>
      <c r="T71" s="167">
        <v>0</v>
      </c>
      <c r="U71" s="167">
        <v>0</v>
      </c>
      <c r="V71" s="167">
        <v>0</v>
      </c>
      <c r="W71" s="167">
        <v>0</v>
      </c>
      <c r="X71" s="167">
        <v>0</v>
      </c>
      <c r="Y71" s="167">
        <v>0</v>
      </c>
      <c r="Z71" s="167">
        <v>0</v>
      </c>
      <c r="AA71" s="167">
        <v>0</v>
      </c>
      <c r="AB71" s="167">
        <v>0</v>
      </c>
      <c r="AC71" s="167">
        <v>0</v>
      </c>
      <c r="AD71" s="167">
        <v>0</v>
      </c>
      <c r="AE71" s="167">
        <v>0</v>
      </c>
      <c r="AF71" s="167">
        <v>0</v>
      </c>
      <c r="AG71" s="167">
        <v>0</v>
      </c>
      <c r="AH71" s="167">
        <v>0</v>
      </c>
      <c r="AI71" s="167">
        <v>0</v>
      </c>
      <c r="AJ71" s="167">
        <v>0</v>
      </c>
      <c r="AK71" s="167">
        <v>0</v>
      </c>
      <c r="AL71" s="167">
        <v>0</v>
      </c>
      <c r="AM71" s="167">
        <v>0</v>
      </c>
      <c r="AN71" s="167">
        <v>0</v>
      </c>
      <c r="AO71" s="167">
        <v>0</v>
      </c>
      <c r="AP71" s="167">
        <v>0</v>
      </c>
      <c r="AQ71" s="167">
        <v>0</v>
      </c>
      <c r="AR71" s="167">
        <v>0</v>
      </c>
      <c r="AS71" s="167">
        <v>0</v>
      </c>
      <c r="AT71" s="167">
        <v>0</v>
      </c>
      <c r="AU71" s="167">
        <v>0</v>
      </c>
      <c r="AV71" s="167">
        <v>0</v>
      </c>
      <c r="AW71" s="167">
        <v>0</v>
      </c>
      <c r="AX71" s="167">
        <v>0</v>
      </c>
      <c r="AY71" s="167">
        <v>0</v>
      </c>
      <c r="AZ71" s="167">
        <v>0</v>
      </c>
      <c r="BA71" s="167">
        <v>0</v>
      </c>
      <c r="BB71" s="167">
        <v>0</v>
      </c>
      <c r="BC71" s="167">
        <v>0</v>
      </c>
      <c r="BD71" s="167">
        <v>0</v>
      </c>
      <c r="BE71" s="167">
        <v>0</v>
      </c>
      <c r="BF71" s="167">
        <v>0</v>
      </c>
      <c r="BG71" s="167">
        <v>0</v>
      </c>
      <c r="BH71" s="167">
        <v>0</v>
      </c>
      <c r="BI71" s="167">
        <v>0</v>
      </c>
      <c r="BJ71" s="167">
        <v>0</v>
      </c>
      <c r="BK71" s="167">
        <v>0</v>
      </c>
      <c r="BL71" s="167">
        <v>0</v>
      </c>
      <c r="BM71" s="167">
        <v>0</v>
      </c>
      <c r="BN71" s="167">
        <v>0</v>
      </c>
      <c r="BO71" s="167">
        <v>0</v>
      </c>
      <c r="BP71" s="166">
        <v>0</v>
      </c>
      <c r="BQ71" s="166">
        <v>4942</v>
      </c>
      <c r="BR71" s="167">
        <v>0</v>
      </c>
      <c r="BS71" s="167">
        <v>0</v>
      </c>
      <c r="BT71" s="167">
        <v>4942</v>
      </c>
      <c r="BU71" s="167">
        <v>0</v>
      </c>
      <c r="BV71" s="167">
        <v>0</v>
      </c>
      <c r="BW71" s="167">
        <v>0</v>
      </c>
      <c r="BX71" s="167">
        <v>0</v>
      </c>
      <c r="BY71" s="167">
        <v>0</v>
      </c>
      <c r="BZ71" s="167">
        <v>5</v>
      </c>
      <c r="CA71" s="167">
        <v>14</v>
      </c>
      <c r="CB71" s="167">
        <v>19</v>
      </c>
      <c r="CC71" s="167">
        <v>4961</v>
      </c>
      <c r="CD71" s="166">
        <v>4961</v>
      </c>
      <c r="CE71" s="158"/>
    </row>
    <row r="72" spans="1:83" ht="18" x14ac:dyDescent="0.25">
      <c r="A72" s="163"/>
      <c r="B72" s="160"/>
      <c r="C72" s="160" t="s">
        <v>379</v>
      </c>
      <c r="D72" s="164">
        <v>14612.59238592317</v>
      </c>
      <c r="E72" s="165">
        <v>686.81300000000033</v>
      </c>
      <c r="F72" s="165">
        <v>925.14800000000037</v>
      </c>
      <c r="G72" s="165">
        <v>15602.724000832641</v>
      </c>
      <c r="H72" s="165">
        <v>57041.482965164869</v>
      </c>
      <c r="I72" s="165">
        <v>4010.3461391699311</v>
      </c>
      <c r="J72" s="165">
        <v>2359.1438737021281</v>
      </c>
      <c r="K72" s="165">
        <v>4130.2228571020278</v>
      </c>
      <c r="L72" s="165">
        <v>3630.834805655425</v>
      </c>
      <c r="M72" s="165">
        <v>4420.7536655124077</v>
      </c>
      <c r="N72" s="165">
        <v>12988.11157387701</v>
      </c>
      <c r="O72" s="165">
        <v>7686.8882761161831</v>
      </c>
      <c r="P72" s="165">
        <v>8037.5063433603782</v>
      </c>
      <c r="Q72" s="165">
        <v>6135.5489836508777</v>
      </c>
      <c r="R72" s="165">
        <v>6176.9739649121784</v>
      </c>
      <c r="S72" s="165">
        <v>10039.41690303993</v>
      </c>
      <c r="T72" s="165">
        <v>6536.9011590223363</v>
      </c>
      <c r="U72" s="165">
        <v>5544.0803999999962</v>
      </c>
      <c r="V72" s="165">
        <v>14145.193500181331</v>
      </c>
      <c r="W72" s="165">
        <v>22191.541427264929</v>
      </c>
      <c r="X72" s="165">
        <v>18987.31068315716</v>
      </c>
      <c r="Y72" s="165">
        <v>7231.5860014264244</v>
      </c>
      <c r="Z72" s="165">
        <v>7514.7044978194417</v>
      </c>
      <c r="AA72" s="165">
        <v>80095.964437535804</v>
      </c>
      <c r="AB72" s="165">
        <v>2957.7729999999979</v>
      </c>
      <c r="AC72" s="165">
        <v>11476.254999999999</v>
      </c>
      <c r="AD72" s="165">
        <v>157100.4407043485</v>
      </c>
      <c r="AE72" s="165">
        <v>19047.26777567637</v>
      </c>
      <c r="AF72" s="165">
        <v>47970.725000000013</v>
      </c>
      <c r="AG72" s="165">
        <v>50925.671000000002</v>
      </c>
      <c r="AH72" s="165">
        <v>27292.081999999991</v>
      </c>
      <c r="AI72" s="165">
        <v>4105.4109999999991</v>
      </c>
      <c r="AJ72" s="165">
        <v>10274.137000000001</v>
      </c>
      <c r="AK72" s="165">
        <v>24057.502</v>
      </c>
      <c r="AL72" s="165">
        <v>6778.6659999999983</v>
      </c>
      <c r="AM72" s="165">
        <v>39147.328000000001</v>
      </c>
      <c r="AN72" s="165">
        <v>8138.8919999999989</v>
      </c>
      <c r="AO72" s="165">
        <v>14968.652999999989</v>
      </c>
      <c r="AP72" s="165">
        <v>12270.460999999999</v>
      </c>
      <c r="AQ72" s="165">
        <v>26501.665000000001</v>
      </c>
      <c r="AR72" s="165">
        <v>52443.55</v>
      </c>
      <c r="AS72" s="165">
        <v>42722.904000000017</v>
      </c>
      <c r="AT72" s="165">
        <v>10794.147000000001</v>
      </c>
      <c r="AU72" s="165">
        <v>34540.376999999993</v>
      </c>
      <c r="AV72" s="165">
        <v>29189.706999999999</v>
      </c>
      <c r="AW72" s="165">
        <v>29634.986000000001</v>
      </c>
      <c r="AX72" s="165">
        <v>19589.455000000002</v>
      </c>
      <c r="AY72" s="165">
        <v>13043.132</v>
      </c>
      <c r="AZ72" s="165">
        <v>7127.8619999999992</v>
      </c>
      <c r="BA72" s="165">
        <v>9978.5130000000008</v>
      </c>
      <c r="BB72" s="165">
        <v>9373.6449999999986</v>
      </c>
      <c r="BC72" s="165">
        <v>10313.602999999999</v>
      </c>
      <c r="BD72" s="165">
        <v>14605.965</v>
      </c>
      <c r="BE72" s="165">
        <v>25144.776999999998</v>
      </c>
      <c r="BF72" s="165">
        <v>52061.218000000023</v>
      </c>
      <c r="BG72" s="165">
        <v>38123.392000000007</v>
      </c>
      <c r="BH72" s="165">
        <v>46644.201723633763</v>
      </c>
      <c r="BI72" s="165">
        <v>24579.18499999999</v>
      </c>
      <c r="BJ72" s="165">
        <v>12122.713</v>
      </c>
      <c r="BK72" s="165">
        <v>7044.3940000000002</v>
      </c>
      <c r="BL72" s="165">
        <v>5132.1969999999983</v>
      </c>
      <c r="BM72" s="165">
        <v>1086.492</v>
      </c>
      <c r="BN72" s="165">
        <v>4515.8859999999986</v>
      </c>
      <c r="BO72" s="165">
        <v>1.2999999999999999E-2</v>
      </c>
      <c r="BP72" s="164">
        <v>1244047.0380480899</v>
      </c>
      <c r="BQ72" s="164">
        <v>905818.39321574441</v>
      </c>
      <c r="BR72" s="165">
        <v>46413.969999999987</v>
      </c>
      <c r="BS72" s="165">
        <v>375745.02199916728</v>
      </c>
      <c r="BT72" s="165">
        <v>1327977.385214912</v>
      </c>
      <c r="BU72" s="165">
        <v>261056.22594002861</v>
      </c>
      <c r="BV72" s="165">
        <v>-47.992000000000139</v>
      </c>
      <c r="BW72" s="165">
        <v>3547.695999999999</v>
      </c>
      <c r="BX72" s="165">
        <v>3499.7040000000002</v>
      </c>
      <c r="BY72" s="165">
        <v>264555.92994002858</v>
      </c>
      <c r="BZ72" s="165">
        <v>207908.3609210409</v>
      </c>
      <c r="CA72" s="165">
        <v>269654.51207593363</v>
      </c>
      <c r="CB72" s="165">
        <v>477562.87299697439</v>
      </c>
      <c r="CC72" s="165">
        <v>2070096.1881519151</v>
      </c>
      <c r="CD72" s="164">
        <v>3354143.2261999999</v>
      </c>
      <c r="CE72" s="158"/>
    </row>
    <row r="73" spans="1:83" ht="18" x14ac:dyDescent="0.25">
      <c r="A73" s="158"/>
      <c r="B73" s="153"/>
      <c r="C73" s="153" t="s">
        <v>380</v>
      </c>
      <c r="D73" s="166">
        <v>530.79961407682583</v>
      </c>
      <c r="E73" s="167">
        <v>4.1710000000000047</v>
      </c>
      <c r="F73" s="167">
        <v>264.87199999999962</v>
      </c>
      <c r="G73" s="167">
        <v>1964.247999167359</v>
      </c>
      <c r="H73" s="167">
        <v>5007.3160348351448</v>
      </c>
      <c r="I73" s="167">
        <v>1452.596860830068</v>
      </c>
      <c r="J73" s="167">
        <v>2016.44912629787</v>
      </c>
      <c r="K73" s="167">
        <v>2444.7581428979729</v>
      </c>
      <c r="L73" s="167">
        <v>2134.4341943445761</v>
      </c>
      <c r="M73" s="167">
        <v>13042.703334487591</v>
      </c>
      <c r="N73" s="167">
        <v>7113.6644261229903</v>
      </c>
      <c r="O73" s="167">
        <v>2873.096723883818</v>
      </c>
      <c r="P73" s="167">
        <v>6034.415656639625</v>
      </c>
      <c r="Q73" s="167">
        <v>2321.94901634912</v>
      </c>
      <c r="R73" s="167">
        <v>4164.0410350878283</v>
      </c>
      <c r="S73" s="167">
        <v>6772.3080969600651</v>
      </c>
      <c r="T73" s="167">
        <v>2590.0994409776699</v>
      </c>
      <c r="U73" s="167">
        <v>2482.8926000000029</v>
      </c>
      <c r="V73" s="167">
        <v>5577.793499818672</v>
      </c>
      <c r="W73" s="167">
        <v>21667.493572735071</v>
      </c>
      <c r="X73" s="167">
        <v>3934.68631644283</v>
      </c>
      <c r="Y73" s="167">
        <v>2583.1149985735728</v>
      </c>
      <c r="Z73" s="167">
        <v>1612.9825021805591</v>
      </c>
      <c r="AA73" s="167">
        <v>7537.3107624642898</v>
      </c>
      <c r="AB73" s="167">
        <v>75.201000000000064</v>
      </c>
      <c r="AC73" s="167">
        <v>2349.5470000000032</v>
      </c>
      <c r="AD73" s="167">
        <v>5776.5232956515656</v>
      </c>
      <c r="AE73" s="167">
        <v>3078.9382243236332</v>
      </c>
      <c r="AF73" s="167">
        <v>8396.5040000000045</v>
      </c>
      <c r="AG73" s="167">
        <v>3502.0149999999999</v>
      </c>
      <c r="AH73" s="167">
        <v>3067.3599999999992</v>
      </c>
      <c r="AI73" s="167">
        <v>4266.7010000000018</v>
      </c>
      <c r="AJ73" s="167">
        <v>5859.4760000000006</v>
      </c>
      <c r="AK73" s="167">
        <v>935.69099999999958</v>
      </c>
      <c r="AL73" s="167">
        <v>523.58099999999979</v>
      </c>
      <c r="AM73" s="167">
        <v>2113.56</v>
      </c>
      <c r="AN73" s="167">
        <v>2029.104</v>
      </c>
      <c r="AO73" s="167">
        <v>4397.3000000000011</v>
      </c>
      <c r="AP73" s="167">
        <v>6414.4850000000024</v>
      </c>
      <c r="AQ73" s="167">
        <v>6079.27</v>
      </c>
      <c r="AR73" s="167">
        <v>13127.06500000001</v>
      </c>
      <c r="AS73" s="167">
        <v>4427.6809999999996</v>
      </c>
      <c r="AT73" s="167">
        <v>1463.047</v>
      </c>
      <c r="AU73" s="167">
        <v>2633.933</v>
      </c>
      <c r="AV73" s="167">
        <v>902.27099999999996</v>
      </c>
      <c r="AW73" s="167">
        <v>4928.6509999999998</v>
      </c>
      <c r="AX73" s="167">
        <v>2688.3229999999999</v>
      </c>
      <c r="AY73" s="167">
        <v>1249.896999999999</v>
      </c>
      <c r="AZ73" s="167">
        <v>802.07899999999972</v>
      </c>
      <c r="BA73" s="167">
        <v>1169.4259999999999</v>
      </c>
      <c r="BB73" s="167">
        <v>505.69699999999978</v>
      </c>
      <c r="BC73" s="167">
        <v>1423.3769999999961</v>
      </c>
      <c r="BD73" s="167">
        <v>332.07400000000001</v>
      </c>
      <c r="BE73" s="167">
        <v>5291.8679999999986</v>
      </c>
      <c r="BF73" s="167">
        <v>8095.7940000000053</v>
      </c>
      <c r="BG73" s="167">
        <v>2002.0769999999991</v>
      </c>
      <c r="BH73" s="167">
        <v>9186.2552763662534</v>
      </c>
      <c r="BI73" s="167">
        <v>509.31900000000007</v>
      </c>
      <c r="BJ73" s="167">
        <v>779.13900000000001</v>
      </c>
      <c r="BK73" s="167">
        <v>493.54799999999977</v>
      </c>
      <c r="BL73" s="167">
        <v>362.42899999999997</v>
      </c>
      <c r="BM73" s="167">
        <v>327.47100000000012</v>
      </c>
      <c r="BN73" s="167">
        <v>1147.1479999999999</v>
      </c>
      <c r="BO73" s="167">
        <v>1.0999999999999999E-2</v>
      </c>
      <c r="BP73" s="166">
        <v>232442.43415191499</v>
      </c>
      <c r="BQ73" s="166">
        <v>233512.712744255</v>
      </c>
      <c r="BR73" s="167">
        <v>0</v>
      </c>
      <c r="BS73" s="167">
        <v>5777.0150008326391</v>
      </c>
      <c r="BT73" s="167">
        <v>239289.72778508809</v>
      </c>
      <c r="BU73" s="167">
        <v>48979.450059971343</v>
      </c>
      <c r="BV73" s="167">
        <v>0</v>
      </c>
      <c r="BW73" s="167">
        <v>0</v>
      </c>
      <c r="BX73" s="167">
        <v>0</v>
      </c>
      <c r="BY73" s="167">
        <v>48979.450059971343</v>
      </c>
      <c r="BZ73" s="167">
        <v>34771.859985416697</v>
      </c>
      <c r="CA73" s="167">
        <v>43937.551017608843</v>
      </c>
      <c r="CB73" s="167">
        <v>78709.411003025525</v>
      </c>
      <c r="CC73" s="167">
        <v>366978.58794808498</v>
      </c>
      <c r="CD73" s="166">
        <v>599821.02299999993</v>
      </c>
      <c r="CE73" s="158"/>
    </row>
    <row r="74" spans="1:83" ht="18" x14ac:dyDescent="0.25">
      <c r="A74" s="169"/>
      <c r="B74" s="170"/>
      <c r="C74" s="170" t="s">
        <v>381</v>
      </c>
      <c r="D74" s="171">
        <v>474.60800000000381</v>
      </c>
      <c r="E74" s="172">
        <v>19.015999999999622</v>
      </c>
      <c r="F74" s="172">
        <v>23.980000000000022</v>
      </c>
      <c r="G74" s="172">
        <v>153.0280000000057</v>
      </c>
      <c r="H74" s="172">
        <v>368.20099999998638</v>
      </c>
      <c r="I74" s="172">
        <v>18.057000000001612</v>
      </c>
      <c r="J74" s="172">
        <v>27.007000000000971</v>
      </c>
      <c r="K74" s="172">
        <v>33.018999999999323</v>
      </c>
      <c r="L74" s="172">
        <v>23.730999999994399</v>
      </c>
      <c r="M74" s="172">
        <v>360.54299999999779</v>
      </c>
      <c r="N74" s="172">
        <v>277.22399999999652</v>
      </c>
      <c r="O74" s="172">
        <v>23.014999999999421</v>
      </c>
      <c r="P74" s="172">
        <v>70.077999999996791</v>
      </c>
      <c r="Q74" s="172">
        <v>217.5020000000022</v>
      </c>
      <c r="R74" s="172">
        <v>56.944999999994202</v>
      </c>
      <c r="S74" s="172">
        <v>118.2750000000015</v>
      </c>
      <c r="T74" s="172">
        <v>25.998999999997981</v>
      </c>
      <c r="U74" s="172">
        <v>30.02700000000095</v>
      </c>
      <c r="V74" s="172">
        <v>78.01299999999901</v>
      </c>
      <c r="W74" s="172">
        <v>197.96499999999651</v>
      </c>
      <c r="X74" s="172">
        <v>97.003000000007887</v>
      </c>
      <c r="Y74" s="172">
        <v>62.299000000002707</v>
      </c>
      <c r="Z74" s="172">
        <v>133.31299999999919</v>
      </c>
      <c r="AA74" s="172">
        <v>1039.7207999998941</v>
      </c>
      <c r="AB74" s="172">
        <v>35.026000000002107</v>
      </c>
      <c r="AC74" s="172">
        <v>1676.1980000000019</v>
      </c>
      <c r="AD74" s="172">
        <v>6155.0359999999637</v>
      </c>
      <c r="AE74" s="172">
        <v>272.79400000000169</v>
      </c>
      <c r="AF74" s="172">
        <v>1712.7709999999929</v>
      </c>
      <c r="AG74" s="172">
        <v>781.31399999999849</v>
      </c>
      <c r="AH74" s="172">
        <v>1441.55800000001</v>
      </c>
      <c r="AI74" s="172">
        <v>364.88799999999901</v>
      </c>
      <c r="AJ74" s="172">
        <v>2041.387000000002</v>
      </c>
      <c r="AK74" s="172">
        <v>549.80700000000434</v>
      </c>
      <c r="AL74" s="172">
        <v>815.75300000000152</v>
      </c>
      <c r="AM74" s="172">
        <v>3085.112000000001</v>
      </c>
      <c r="AN74" s="172">
        <v>15.004000000001721</v>
      </c>
      <c r="AO74" s="172">
        <v>30.047000000004122</v>
      </c>
      <c r="AP74" s="172">
        <v>71.053999999998268</v>
      </c>
      <c r="AQ74" s="172">
        <v>99.064999999995052</v>
      </c>
      <c r="AR74" s="172">
        <v>6348.3449999999903</v>
      </c>
      <c r="AS74" s="172">
        <v>4856.414999999979</v>
      </c>
      <c r="AT74" s="172">
        <v>1481.806</v>
      </c>
      <c r="AU74" s="172">
        <v>592.6900000000096</v>
      </c>
      <c r="AV74" s="172">
        <v>102.0220000000008</v>
      </c>
      <c r="AW74" s="172">
        <v>328.36300000000477</v>
      </c>
      <c r="AX74" s="172">
        <v>185.22199999999791</v>
      </c>
      <c r="AY74" s="172">
        <v>-126.0289999999968</v>
      </c>
      <c r="AZ74" s="172">
        <v>51.059000000001113</v>
      </c>
      <c r="BA74" s="172">
        <v>44.060999999999702</v>
      </c>
      <c r="BB74" s="172">
        <v>207.65800000000129</v>
      </c>
      <c r="BC74" s="172">
        <v>22.02000000000044</v>
      </c>
      <c r="BD74" s="172">
        <v>510.96100000000109</v>
      </c>
      <c r="BE74" s="172">
        <v>237.3550000000032</v>
      </c>
      <c r="BF74" s="172">
        <v>6440.9879999999685</v>
      </c>
      <c r="BG74" s="172">
        <v>3286.5309999999949</v>
      </c>
      <c r="BH74" s="172">
        <v>6138.5429999999833</v>
      </c>
      <c r="BI74" s="172">
        <v>2445.496000000006</v>
      </c>
      <c r="BJ74" s="172">
        <v>975.14800000000105</v>
      </c>
      <c r="BK74" s="172">
        <v>796.05799999999999</v>
      </c>
      <c r="BL74" s="172">
        <v>78.374000000001615</v>
      </c>
      <c r="BM74" s="172">
        <v>11.037000000000029</v>
      </c>
      <c r="BN74" s="172">
        <v>589.96600000000217</v>
      </c>
      <c r="BO74" s="172">
        <v>-2.4000000000000011E-2</v>
      </c>
      <c r="BP74" s="171">
        <v>59119.527799999807</v>
      </c>
      <c r="BQ74" s="171">
        <v>113602.8940000002</v>
      </c>
      <c r="BR74" s="172">
        <v>-296.96999999999389</v>
      </c>
      <c r="BS74" s="172">
        <v>-3.6999999894760549E-2</v>
      </c>
      <c r="BT74" s="172">
        <v>113305.8870000001</v>
      </c>
      <c r="BU74" s="172">
        <v>33658.324000000022</v>
      </c>
      <c r="BV74" s="172">
        <v>0.99200000000013944</v>
      </c>
      <c r="BW74" s="172">
        <v>33.304000000000542</v>
      </c>
      <c r="BX74" s="172">
        <v>34.296000000000276</v>
      </c>
      <c r="BY74" s="172">
        <v>33692.620000000003</v>
      </c>
      <c r="BZ74" s="172">
        <v>5315.4785899999997</v>
      </c>
      <c r="CA74" s="172">
        <v>5911.2174099999966</v>
      </c>
      <c r="CB74" s="172">
        <v>11226.696</v>
      </c>
      <c r="CC74" s="172">
        <v>158226.25599999959</v>
      </c>
      <c r="CD74" s="173">
        <v>217345.82790999999</v>
      </c>
      <c r="CE74" s="158"/>
    </row>
    <row r="75" spans="1:83" ht="18.75" thickBot="1" x14ac:dyDescent="0.3">
      <c r="A75" s="158"/>
      <c r="B75" s="153"/>
      <c r="C75" s="153" t="s">
        <v>382</v>
      </c>
      <c r="D75" s="166">
        <v>15618</v>
      </c>
      <c r="E75" s="167">
        <v>710</v>
      </c>
      <c r="F75" s="167">
        <v>1214</v>
      </c>
      <c r="G75" s="167">
        <v>17720</v>
      </c>
      <c r="H75" s="167">
        <v>62417</v>
      </c>
      <c r="I75" s="167">
        <v>5481</v>
      </c>
      <c r="J75" s="167">
        <v>4403</v>
      </c>
      <c r="K75" s="167">
        <v>6608</v>
      </c>
      <c r="L75" s="167">
        <v>5789</v>
      </c>
      <c r="M75" s="167">
        <v>17824</v>
      </c>
      <c r="N75" s="167">
        <v>20379</v>
      </c>
      <c r="O75" s="167">
        <v>10583</v>
      </c>
      <c r="P75" s="167">
        <v>14142</v>
      </c>
      <c r="Q75" s="167">
        <v>8675</v>
      </c>
      <c r="R75" s="167">
        <v>10398</v>
      </c>
      <c r="S75" s="167">
        <v>16930</v>
      </c>
      <c r="T75" s="167">
        <v>9153</v>
      </c>
      <c r="U75" s="167">
        <v>8057</v>
      </c>
      <c r="V75" s="167">
        <v>19801</v>
      </c>
      <c r="W75" s="167">
        <v>44057</v>
      </c>
      <c r="X75" s="167">
        <v>23019</v>
      </c>
      <c r="Y75" s="167">
        <v>9877</v>
      </c>
      <c r="Z75" s="167">
        <v>9261</v>
      </c>
      <c r="AA75" s="167">
        <v>88673</v>
      </c>
      <c r="AB75" s="167">
        <v>3068</v>
      </c>
      <c r="AC75" s="167">
        <v>15502</v>
      </c>
      <c r="AD75" s="167">
        <v>169032</v>
      </c>
      <c r="AE75" s="167">
        <v>22399</v>
      </c>
      <c r="AF75" s="167">
        <v>58080</v>
      </c>
      <c r="AG75" s="167">
        <v>55209</v>
      </c>
      <c r="AH75" s="167">
        <v>32201</v>
      </c>
      <c r="AI75" s="167">
        <v>8737</v>
      </c>
      <c r="AJ75" s="167">
        <v>18175</v>
      </c>
      <c r="AK75" s="167">
        <v>25543</v>
      </c>
      <c r="AL75" s="167">
        <v>8118</v>
      </c>
      <c r="AM75" s="167">
        <v>44346</v>
      </c>
      <c r="AN75" s="167">
        <v>10183</v>
      </c>
      <c r="AO75" s="167">
        <v>19396</v>
      </c>
      <c r="AP75" s="167">
        <v>18756</v>
      </c>
      <c r="AQ75" s="167">
        <v>32680</v>
      </c>
      <c r="AR75" s="167">
        <v>72319</v>
      </c>
      <c r="AS75" s="167">
        <v>56007</v>
      </c>
      <c r="AT75" s="167">
        <v>13829</v>
      </c>
      <c r="AU75" s="167">
        <v>37767</v>
      </c>
      <c r="AV75" s="167">
        <v>30194</v>
      </c>
      <c r="AW75" s="167">
        <v>34892</v>
      </c>
      <c r="AX75" s="167">
        <v>22463</v>
      </c>
      <c r="AY75" s="167">
        <v>14167</v>
      </c>
      <c r="AZ75" s="167">
        <v>7981</v>
      </c>
      <c r="BA75" s="167">
        <v>11232</v>
      </c>
      <c r="BB75" s="167">
        <v>10087</v>
      </c>
      <c r="BC75" s="167">
        <v>11759</v>
      </c>
      <c r="BD75" s="167">
        <v>15449</v>
      </c>
      <c r="BE75" s="167">
        <v>30674</v>
      </c>
      <c r="BF75" s="167">
        <v>66598</v>
      </c>
      <c r="BG75" s="167">
        <v>43412</v>
      </c>
      <c r="BH75" s="167">
        <v>61969</v>
      </c>
      <c r="BI75" s="167">
        <v>27534</v>
      </c>
      <c r="BJ75" s="167">
        <v>13877</v>
      </c>
      <c r="BK75" s="167">
        <v>8334</v>
      </c>
      <c r="BL75" s="167">
        <v>5573</v>
      </c>
      <c r="BM75" s="167">
        <v>1425</v>
      </c>
      <c r="BN75" s="167">
        <v>6253</v>
      </c>
      <c r="BO75" s="167">
        <v>0</v>
      </c>
      <c r="BP75" s="166">
        <v>1576009</v>
      </c>
      <c r="BQ75" s="174">
        <v>1252934</v>
      </c>
      <c r="BR75" s="167">
        <v>46117</v>
      </c>
      <c r="BS75" s="167">
        <v>381522</v>
      </c>
      <c r="BT75" s="167">
        <v>1680573</v>
      </c>
      <c r="BU75" s="167">
        <v>343694</v>
      </c>
      <c r="BV75" s="167">
        <v>-47</v>
      </c>
      <c r="BW75" s="167">
        <v>3581</v>
      </c>
      <c r="BX75" s="167">
        <v>3534</v>
      </c>
      <c r="BY75" s="167">
        <v>347228</v>
      </c>
      <c r="BZ75" s="167">
        <v>247995.69949645759</v>
      </c>
      <c r="CA75" s="167">
        <v>319503.2805035424</v>
      </c>
      <c r="CB75" s="167">
        <v>567499</v>
      </c>
      <c r="CC75" s="167">
        <v>2595300</v>
      </c>
      <c r="CD75" s="166">
        <v>4171309</v>
      </c>
      <c r="CE75" s="158"/>
    </row>
    <row r="76" spans="1:83" ht="18" x14ac:dyDescent="0.25">
      <c r="A76" s="158"/>
      <c r="B76" s="153"/>
      <c r="C76" s="153" t="s">
        <v>147</v>
      </c>
      <c r="D76" s="166">
        <v>3818</v>
      </c>
      <c r="E76" s="167">
        <v>353</v>
      </c>
      <c r="F76" s="167">
        <v>248</v>
      </c>
      <c r="G76" s="167">
        <v>4773</v>
      </c>
      <c r="H76" s="167">
        <v>17009</v>
      </c>
      <c r="I76" s="167">
        <v>3659</v>
      </c>
      <c r="J76" s="167">
        <v>2036</v>
      </c>
      <c r="K76" s="167">
        <v>2956</v>
      </c>
      <c r="L76" s="167">
        <v>3608</v>
      </c>
      <c r="M76" s="167">
        <v>820</v>
      </c>
      <c r="N76" s="167">
        <v>6144</v>
      </c>
      <c r="O76" s="167">
        <v>4866</v>
      </c>
      <c r="P76" s="167">
        <v>5863</v>
      </c>
      <c r="Q76" s="167">
        <v>3573</v>
      </c>
      <c r="R76" s="167">
        <v>2448</v>
      </c>
      <c r="S76" s="167">
        <v>11596</v>
      </c>
      <c r="T76" s="167">
        <v>7293</v>
      </c>
      <c r="U76" s="167">
        <v>3735</v>
      </c>
      <c r="V76" s="167">
        <v>9273</v>
      </c>
      <c r="W76" s="167">
        <v>9008</v>
      </c>
      <c r="X76" s="167">
        <v>6262</v>
      </c>
      <c r="Y76" s="167">
        <v>5779</v>
      </c>
      <c r="Z76" s="167">
        <v>5293</v>
      </c>
      <c r="AA76" s="167">
        <v>7260</v>
      </c>
      <c r="AB76" s="167">
        <v>1813</v>
      </c>
      <c r="AC76" s="167">
        <v>5937</v>
      </c>
      <c r="AD76" s="167">
        <v>48524</v>
      </c>
      <c r="AE76" s="167">
        <v>21419</v>
      </c>
      <c r="AF76" s="167">
        <v>42502</v>
      </c>
      <c r="AG76" s="167">
        <v>56327</v>
      </c>
      <c r="AH76" s="167">
        <v>21787</v>
      </c>
      <c r="AI76" s="167">
        <v>3208</v>
      </c>
      <c r="AJ76" s="167">
        <v>3507</v>
      </c>
      <c r="AK76" s="167">
        <v>16147</v>
      </c>
      <c r="AL76" s="167">
        <v>8541</v>
      </c>
      <c r="AM76" s="167">
        <v>34832</v>
      </c>
      <c r="AN76" s="167">
        <v>6218</v>
      </c>
      <c r="AO76" s="167">
        <v>8037</v>
      </c>
      <c r="AP76" s="167">
        <v>17140</v>
      </c>
      <c r="AQ76" s="167">
        <v>37298</v>
      </c>
      <c r="AR76" s="167">
        <v>43265</v>
      </c>
      <c r="AS76" s="167">
        <v>7314</v>
      </c>
      <c r="AT76" s="167">
        <v>17875</v>
      </c>
      <c r="AU76" s="167">
        <v>14550</v>
      </c>
      <c r="AV76" s="167">
        <v>0</v>
      </c>
      <c r="AW76" s="167">
        <v>40513</v>
      </c>
      <c r="AX76" s="167">
        <v>19218</v>
      </c>
      <c r="AY76" s="167">
        <v>6591</v>
      </c>
      <c r="AZ76" s="167">
        <v>7926</v>
      </c>
      <c r="BA76" s="167">
        <v>9014</v>
      </c>
      <c r="BB76" s="167">
        <v>9424</v>
      </c>
      <c r="BC76" s="167">
        <v>20293</v>
      </c>
      <c r="BD76" s="167">
        <v>6004</v>
      </c>
      <c r="BE76" s="167">
        <v>20578</v>
      </c>
      <c r="BF76" s="167">
        <v>61623</v>
      </c>
      <c r="BG76" s="167">
        <v>83479</v>
      </c>
      <c r="BH76" s="167">
        <v>67772</v>
      </c>
      <c r="BI76" s="167">
        <v>35968</v>
      </c>
      <c r="BJ76" s="167">
        <v>6671</v>
      </c>
      <c r="BK76" s="167">
        <v>8737</v>
      </c>
      <c r="BL76" s="167">
        <v>6476</v>
      </c>
      <c r="BM76" s="167">
        <v>1796</v>
      </c>
      <c r="BN76" s="167">
        <v>6326</v>
      </c>
      <c r="BO76" s="167">
        <v>4961</v>
      </c>
      <c r="BP76" s="166">
        <v>967724</v>
      </c>
      <c r="BQ76" s="175"/>
      <c r="BR76" s="176"/>
      <c r="BS76" s="176"/>
      <c r="BT76" s="176"/>
      <c r="BU76" s="176"/>
      <c r="BV76" s="176"/>
      <c r="BW76" s="176"/>
      <c r="BX76" s="176"/>
      <c r="BY76" s="176"/>
      <c r="BZ76" s="176"/>
      <c r="CA76" s="176"/>
      <c r="CB76" s="176"/>
      <c r="CC76" s="176"/>
      <c r="CD76" s="176"/>
    </row>
    <row r="77" spans="1:83" ht="18" x14ac:dyDescent="0.25">
      <c r="A77" s="158"/>
      <c r="B77" s="153"/>
      <c r="C77" s="153" t="s">
        <v>383</v>
      </c>
      <c r="D77" s="166">
        <v>3364</v>
      </c>
      <c r="E77" s="167">
        <v>301</v>
      </c>
      <c r="F77" s="167">
        <v>211</v>
      </c>
      <c r="G77" s="167">
        <v>3902</v>
      </c>
      <c r="H77" s="167">
        <v>14806</v>
      </c>
      <c r="I77" s="167">
        <v>3287</v>
      </c>
      <c r="J77" s="167">
        <v>1741</v>
      </c>
      <c r="K77" s="167">
        <v>2658</v>
      </c>
      <c r="L77" s="167">
        <v>3132</v>
      </c>
      <c r="M77" s="167">
        <v>704</v>
      </c>
      <c r="N77" s="167">
        <v>5432</v>
      </c>
      <c r="O77" s="167">
        <v>4244</v>
      </c>
      <c r="P77" s="167">
        <v>5042</v>
      </c>
      <c r="Q77" s="167">
        <v>3083</v>
      </c>
      <c r="R77" s="167">
        <v>2454</v>
      </c>
      <c r="S77" s="167">
        <v>10041</v>
      </c>
      <c r="T77" s="167">
        <v>6389</v>
      </c>
      <c r="U77" s="167">
        <v>3224</v>
      </c>
      <c r="V77" s="167">
        <v>7994</v>
      </c>
      <c r="W77" s="167">
        <v>7745</v>
      </c>
      <c r="X77" s="167">
        <v>5197</v>
      </c>
      <c r="Y77" s="167">
        <v>5036</v>
      </c>
      <c r="Z77" s="167">
        <v>4519</v>
      </c>
      <c r="AA77" s="167">
        <v>6262</v>
      </c>
      <c r="AB77" s="167">
        <v>1519</v>
      </c>
      <c r="AC77" s="167">
        <v>4999</v>
      </c>
      <c r="AD77" s="167">
        <v>41875</v>
      </c>
      <c r="AE77" s="167">
        <v>14499</v>
      </c>
      <c r="AF77" s="167">
        <v>35591</v>
      </c>
      <c r="AG77" s="167">
        <v>47615</v>
      </c>
      <c r="AH77" s="167">
        <v>18621</v>
      </c>
      <c r="AI77" s="167">
        <v>2973</v>
      </c>
      <c r="AJ77" s="167">
        <v>2973</v>
      </c>
      <c r="AK77" s="167">
        <v>14274</v>
      </c>
      <c r="AL77" s="167">
        <v>7343</v>
      </c>
      <c r="AM77" s="167">
        <v>29388</v>
      </c>
      <c r="AN77" s="167">
        <v>5125</v>
      </c>
      <c r="AO77" s="167">
        <v>6944</v>
      </c>
      <c r="AP77" s="167">
        <v>14441</v>
      </c>
      <c r="AQ77" s="167">
        <v>31347</v>
      </c>
      <c r="AR77" s="167">
        <v>36562</v>
      </c>
      <c r="AS77" s="167">
        <v>6238</v>
      </c>
      <c r="AT77" s="167">
        <v>12223</v>
      </c>
      <c r="AU77" s="167">
        <v>12460</v>
      </c>
      <c r="AV77" s="167">
        <v>0</v>
      </c>
      <c r="AW77" s="167">
        <v>32664</v>
      </c>
      <c r="AX77" s="167">
        <v>16048</v>
      </c>
      <c r="AY77" s="167">
        <v>5422</v>
      </c>
      <c r="AZ77" s="167">
        <v>6822</v>
      </c>
      <c r="BA77" s="167">
        <v>7641</v>
      </c>
      <c r="BB77" s="167">
        <v>8000</v>
      </c>
      <c r="BC77" s="167">
        <v>16741</v>
      </c>
      <c r="BD77" s="167">
        <v>5011</v>
      </c>
      <c r="BE77" s="167">
        <v>16192</v>
      </c>
      <c r="BF77" s="167">
        <v>47064</v>
      </c>
      <c r="BG77" s="167">
        <v>65064</v>
      </c>
      <c r="BH77" s="167">
        <v>54620</v>
      </c>
      <c r="BI77" s="167">
        <v>30146</v>
      </c>
      <c r="BJ77" s="167">
        <v>5585</v>
      </c>
      <c r="BK77" s="167">
        <v>7205</v>
      </c>
      <c r="BL77" s="167">
        <v>5510</v>
      </c>
      <c r="BM77" s="167">
        <v>1537</v>
      </c>
      <c r="BN77" s="167">
        <v>5433</v>
      </c>
      <c r="BO77" s="167">
        <v>4106</v>
      </c>
      <c r="BP77" s="166">
        <v>802669</v>
      </c>
      <c r="BQ77" s="177"/>
      <c r="BR77" s="29"/>
      <c r="BS77" s="29"/>
      <c r="BT77" s="29"/>
      <c r="BU77" s="29"/>
      <c r="BV77" s="29"/>
      <c r="BW77" s="29"/>
      <c r="BX77" s="29"/>
      <c r="BY77" s="29"/>
      <c r="BZ77" s="29"/>
      <c r="CA77" s="29"/>
      <c r="CB77" s="29"/>
      <c r="CC77" s="29"/>
      <c r="CD77" s="29"/>
    </row>
    <row r="78" spans="1:83" ht="18" x14ac:dyDescent="0.25">
      <c r="A78" s="158"/>
      <c r="B78" s="153"/>
      <c r="C78" s="153" t="s">
        <v>384</v>
      </c>
      <c r="D78" s="166">
        <v>-2294</v>
      </c>
      <c r="E78" s="167">
        <v>1</v>
      </c>
      <c r="F78" s="167">
        <v>8</v>
      </c>
      <c r="G78" s="167">
        <v>159</v>
      </c>
      <c r="H78" s="167">
        <v>329</v>
      </c>
      <c r="I78" s="167">
        <v>18</v>
      </c>
      <c r="J78" s="167">
        <v>229</v>
      </c>
      <c r="K78" s="167">
        <v>76</v>
      </c>
      <c r="L78" s="167">
        <v>94</v>
      </c>
      <c r="M78" s="167">
        <v>83</v>
      </c>
      <c r="N78" s="167">
        <v>45</v>
      </c>
      <c r="O78" s="167">
        <v>20</v>
      </c>
      <c r="P78" s="167">
        <v>164</v>
      </c>
      <c r="Q78" s="167">
        <v>150</v>
      </c>
      <c r="R78" s="167">
        <v>94</v>
      </c>
      <c r="S78" s="167">
        <v>292</v>
      </c>
      <c r="T78" s="167">
        <v>41</v>
      </c>
      <c r="U78" s="167">
        <v>75</v>
      </c>
      <c r="V78" s="167">
        <v>141</v>
      </c>
      <c r="W78" s="167">
        <v>148</v>
      </c>
      <c r="X78" s="167">
        <v>36</v>
      </c>
      <c r="Y78" s="167">
        <v>237</v>
      </c>
      <c r="Z78" s="167">
        <v>41</v>
      </c>
      <c r="AA78" s="167">
        <v>1710</v>
      </c>
      <c r="AB78" s="167">
        <v>607</v>
      </c>
      <c r="AC78" s="167">
        <v>325</v>
      </c>
      <c r="AD78" s="167">
        <v>1333</v>
      </c>
      <c r="AE78" s="167">
        <v>1011</v>
      </c>
      <c r="AF78" s="167">
        <v>1599</v>
      </c>
      <c r="AG78" s="167">
        <v>7173</v>
      </c>
      <c r="AH78" s="167">
        <v>780</v>
      </c>
      <c r="AI78" s="167">
        <v>92</v>
      </c>
      <c r="AJ78" s="167">
        <v>8</v>
      </c>
      <c r="AK78" s="167">
        <v>868</v>
      </c>
      <c r="AL78" s="167">
        <v>33</v>
      </c>
      <c r="AM78" s="167">
        <v>2812</v>
      </c>
      <c r="AN78" s="167">
        <v>55</v>
      </c>
      <c r="AO78" s="167">
        <v>-369</v>
      </c>
      <c r="AP78" s="167">
        <v>507</v>
      </c>
      <c r="AQ78" s="167">
        <v>296</v>
      </c>
      <c r="AR78" s="167">
        <v>2373</v>
      </c>
      <c r="AS78" s="167">
        <v>549</v>
      </c>
      <c r="AT78" s="167">
        <v>289</v>
      </c>
      <c r="AU78" s="167">
        <v>-105</v>
      </c>
      <c r="AV78" s="167">
        <v>0</v>
      </c>
      <c r="AW78" s="167">
        <v>904</v>
      </c>
      <c r="AX78" s="167">
        <v>368</v>
      </c>
      <c r="AY78" s="167">
        <v>66</v>
      </c>
      <c r="AZ78" s="167">
        <v>124</v>
      </c>
      <c r="BA78" s="167">
        <v>55</v>
      </c>
      <c r="BB78" s="167">
        <v>328</v>
      </c>
      <c r="BC78" s="167">
        <v>118</v>
      </c>
      <c r="BD78" s="167">
        <v>64</v>
      </c>
      <c r="BE78" s="167">
        <v>470</v>
      </c>
      <c r="BF78" s="167">
        <v>0</v>
      </c>
      <c r="BG78" s="167">
        <v>395</v>
      </c>
      <c r="BH78" s="167">
        <v>91</v>
      </c>
      <c r="BI78" s="167">
        <v>220</v>
      </c>
      <c r="BJ78" s="167">
        <v>276</v>
      </c>
      <c r="BK78" s="167">
        <v>432</v>
      </c>
      <c r="BL78" s="167">
        <v>94</v>
      </c>
      <c r="BM78" s="167">
        <v>33</v>
      </c>
      <c r="BN78" s="167">
        <v>273</v>
      </c>
      <c r="BO78" s="167">
        <v>0</v>
      </c>
      <c r="BP78" s="166">
        <v>26444</v>
      </c>
      <c r="BQ78" s="177"/>
      <c r="BR78" s="29"/>
      <c r="BS78" s="29"/>
      <c r="BT78" s="29"/>
      <c r="BU78" s="29"/>
      <c r="BV78" s="29"/>
      <c r="BW78" s="29"/>
      <c r="BX78" s="29"/>
      <c r="BY78" s="29"/>
      <c r="BZ78" s="29"/>
      <c r="CA78" s="29"/>
      <c r="CB78" s="29"/>
      <c r="CC78" s="29"/>
      <c r="CD78" s="29"/>
    </row>
    <row r="79" spans="1:83" ht="18" x14ac:dyDescent="0.25">
      <c r="A79" s="158"/>
      <c r="B79" s="153"/>
      <c r="C79" s="153" t="s">
        <v>385</v>
      </c>
      <c r="D79" s="166">
        <v>3251</v>
      </c>
      <c r="E79" s="167">
        <v>99</v>
      </c>
      <c r="F79" s="167">
        <v>78</v>
      </c>
      <c r="G79" s="167">
        <v>7941</v>
      </c>
      <c r="H79" s="167">
        <v>3187</v>
      </c>
      <c r="I79" s="167">
        <v>336</v>
      </c>
      <c r="J79" s="167">
        <v>265</v>
      </c>
      <c r="K79" s="167">
        <v>489</v>
      </c>
      <c r="L79" s="167">
        <v>661</v>
      </c>
      <c r="M79" s="167">
        <v>415</v>
      </c>
      <c r="N79" s="167">
        <v>2614</v>
      </c>
      <c r="O79" s="167">
        <v>2249</v>
      </c>
      <c r="P79" s="167">
        <v>960</v>
      </c>
      <c r="Q79" s="167">
        <v>748</v>
      </c>
      <c r="R79" s="167">
        <v>1030</v>
      </c>
      <c r="S79" s="167">
        <v>1746</v>
      </c>
      <c r="T79" s="167">
        <v>1777</v>
      </c>
      <c r="U79" s="167">
        <v>553</v>
      </c>
      <c r="V79" s="167">
        <v>1794</v>
      </c>
      <c r="W79" s="167">
        <v>4732</v>
      </c>
      <c r="X79" s="167">
        <v>2808</v>
      </c>
      <c r="Y79" s="167">
        <v>633</v>
      </c>
      <c r="Z79" s="167">
        <v>722</v>
      </c>
      <c r="AA79" s="167">
        <v>6830</v>
      </c>
      <c r="AB79" s="167">
        <v>2736</v>
      </c>
      <c r="AC79" s="167">
        <v>3296</v>
      </c>
      <c r="AD79" s="167">
        <v>5126</v>
      </c>
      <c r="AE79" s="167">
        <v>1693</v>
      </c>
      <c r="AF79" s="167">
        <v>5506</v>
      </c>
      <c r="AG79" s="167">
        <v>11350</v>
      </c>
      <c r="AH79" s="167">
        <v>4970</v>
      </c>
      <c r="AI79" s="167">
        <v>459</v>
      </c>
      <c r="AJ79" s="167">
        <v>4624</v>
      </c>
      <c r="AK79" s="167">
        <v>6771</v>
      </c>
      <c r="AL79" s="167">
        <v>697</v>
      </c>
      <c r="AM79" s="167">
        <v>5334</v>
      </c>
      <c r="AN79" s="167">
        <v>2053</v>
      </c>
      <c r="AO79" s="167">
        <v>5724</v>
      </c>
      <c r="AP79" s="167">
        <v>8726</v>
      </c>
      <c r="AQ79" s="167">
        <v>4578</v>
      </c>
      <c r="AR79" s="167">
        <v>6122</v>
      </c>
      <c r="AS79" s="167">
        <v>2292</v>
      </c>
      <c r="AT79" s="167">
        <v>2868</v>
      </c>
      <c r="AU79" s="167">
        <v>0</v>
      </c>
      <c r="AV79" s="167">
        <v>76683</v>
      </c>
      <c r="AW79" s="167">
        <v>5023</v>
      </c>
      <c r="AX79" s="167">
        <v>2881</v>
      </c>
      <c r="AY79" s="167">
        <v>3744</v>
      </c>
      <c r="AZ79" s="167">
        <v>644</v>
      </c>
      <c r="BA79" s="167">
        <v>697</v>
      </c>
      <c r="BB79" s="167">
        <v>5560</v>
      </c>
      <c r="BC79" s="167">
        <v>455</v>
      </c>
      <c r="BD79" s="167">
        <v>548</v>
      </c>
      <c r="BE79" s="167">
        <v>2560</v>
      </c>
      <c r="BF79" s="167">
        <v>25213</v>
      </c>
      <c r="BG79" s="167">
        <v>14990</v>
      </c>
      <c r="BH79" s="167">
        <v>7599</v>
      </c>
      <c r="BI79" s="167">
        <v>1825</v>
      </c>
      <c r="BJ79" s="167">
        <v>1881</v>
      </c>
      <c r="BK79" s="167">
        <v>1686</v>
      </c>
      <c r="BL79" s="167">
        <v>775</v>
      </c>
      <c r="BM79" s="167">
        <v>280</v>
      </c>
      <c r="BN79" s="167">
        <v>639</v>
      </c>
      <c r="BO79" s="167">
        <v>0</v>
      </c>
      <c r="BP79" s="166">
        <v>285466</v>
      </c>
      <c r="BQ79" s="177"/>
      <c r="BR79" s="29"/>
      <c r="BS79" s="29"/>
      <c r="BT79" s="29"/>
      <c r="BU79" s="29"/>
      <c r="BV79" s="29"/>
      <c r="BW79" s="29"/>
      <c r="BX79" s="29"/>
      <c r="BY79" s="29"/>
      <c r="BZ79" s="29"/>
      <c r="CA79" s="29"/>
      <c r="CB79" s="29"/>
      <c r="CC79" s="29"/>
      <c r="CD79" s="29"/>
    </row>
    <row r="80" spans="1:83" ht="18" x14ac:dyDescent="0.25">
      <c r="A80" s="158"/>
      <c r="B80" s="153"/>
      <c r="C80" s="153" t="s">
        <v>386</v>
      </c>
      <c r="D80" s="166">
        <v>6203</v>
      </c>
      <c r="E80" s="167">
        <v>99</v>
      </c>
      <c r="F80" s="167">
        <v>200</v>
      </c>
      <c r="G80" s="167">
        <v>-2262</v>
      </c>
      <c r="H80" s="167">
        <v>8356</v>
      </c>
      <c r="I80" s="167">
        <v>1545</v>
      </c>
      <c r="J80" s="167">
        <v>991</v>
      </c>
      <c r="K80" s="167">
        <v>902</v>
      </c>
      <c r="L80" s="167">
        <v>788</v>
      </c>
      <c r="M80" s="167">
        <v>655</v>
      </c>
      <c r="N80" s="167">
        <v>2563</v>
      </c>
      <c r="O80" s="167">
        <v>6225</v>
      </c>
      <c r="P80" s="167">
        <v>1029</v>
      </c>
      <c r="Q80" s="167">
        <v>1182</v>
      </c>
      <c r="R80" s="167">
        <v>293</v>
      </c>
      <c r="S80" s="167">
        <v>2058</v>
      </c>
      <c r="T80" s="167">
        <v>3416</v>
      </c>
      <c r="U80" s="167">
        <v>334</v>
      </c>
      <c r="V80" s="167">
        <v>2877</v>
      </c>
      <c r="W80" s="167">
        <v>2493</v>
      </c>
      <c r="X80" s="167">
        <v>832</v>
      </c>
      <c r="Y80" s="167">
        <v>1870</v>
      </c>
      <c r="Z80" s="167">
        <v>1446</v>
      </c>
      <c r="AA80" s="167">
        <v>10572</v>
      </c>
      <c r="AB80" s="167">
        <v>2219</v>
      </c>
      <c r="AC80" s="167">
        <v>6144</v>
      </c>
      <c r="AD80" s="167">
        <v>53298</v>
      </c>
      <c r="AE80" s="167">
        <v>5657</v>
      </c>
      <c r="AF80" s="167">
        <v>12769</v>
      </c>
      <c r="AG80" s="167">
        <v>18952</v>
      </c>
      <c r="AH80" s="167">
        <v>1503</v>
      </c>
      <c r="AI80" s="167">
        <v>2264</v>
      </c>
      <c r="AJ80" s="167">
        <v>-3236</v>
      </c>
      <c r="AK80" s="167">
        <v>-371</v>
      </c>
      <c r="AL80" s="167">
        <v>1592</v>
      </c>
      <c r="AM80" s="167">
        <v>7045</v>
      </c>
      <c r="AN80" s="167">
        <v>2890</v>
      </c>
      <c r="AO80" s="167">
        <v>7140</v>
      </c>
      <c r="AP80" s="167">
        <v>6385</v>
      </c>
      <c r="AQ80" s="167">
        <v>10549</v>
      </c>
      <c r="AR80" s="167">
        <v>23350</v>
      </c>
      <c r="AS80" s="167">
        <v>19774</v>
      </c>
      <c r="AT80" s="167">
        <v>2334</v>
      </c>
      <c r="AU80" s="167">
        <v>60631</v>
      </c>
      <c r="AV80" s="167">
        <v>97440</v>
      </c>
      <c r="AW80" s="167">
        <v>21320</v>
      </c>
      <c r="AX80" s="167">
        <v>1792</v>
      </c>
      <c r="AY80" s="167">
        <v>2169</v>
      </c>
      <c r="AZ80" s="167">
        <v>9019</v>
      </c>
      <c r="BA80" s="167">
        <v>2752</v>
      </c>
      <c r="BB80" s="167">
        <v>4368</v>
      </c>
      <c r="BC80" s="167">
        <v>5275</v>
      </c>
      <c r="BD80" s="167">
        <v>3501</v>
      </c>
      <c r="BE80" s="167">
        <v>10482</v>
      </c>
      <c r="BF80" s="167">
        <v>-41</v>
      </c>
      <c r="BG80" s="167">
        <v>3514</v>
      </c>
      <c r="BH80" s="167">
        <v>15817</v>
      </c>
      <c r="BI80" s="167">
        <v>4329</v>
      </c>
      <c r="BJ80" s="167">
        <v>7305</v>
      </c>
      <c r="BK80" s="167">
        <v>1091</v>
      </c>
      <c r="BL80" s="167">
        <v>105</v>
      </c>
      <c r="BM80" s="167">
        <v>812</v>
      </c>
      <c r="BN80" s="167">
        <v>11854</v>
      </c>
      <c r="BO80" s="167">
        <v>0</v>
      </c>
      <c r="BP80" s="166">
        <v>498500</v>
      </c>
      <c r="BQ80" s="177"/>
      <c r="BR80" s="29"/>
      <c r="BS80" s="29"/>
      <c r="BT80" s="29"/>
      <c r="BU80" s="29"/>
      <c r="BV80" s="29"/>
      <c r="BW80" s="29"/>
      <c r="BX80" s="29"/>
      <c r="BY80" s="29"/>
      <c r="BZ80" s="29"/>
      <c r="CA80" s="29"/>
      <c r="CB80" s="29"/>
      <c r="CC80" s="29"/>
      <c r="CD80" s="29"/>
    </row>
    <row r="81" spans="1:83" ht="18" x14ac:dyDescent="0.25">
      <c r="A81" s="158"/>
      <c r="B81" s="153"/>
      <c r="C81" s="153" t="s">
        <v>387</v>
      </c>
      <c r="D81" s="166">
        <v>9454</v>
      </c>
      <c r="E81" s="167">
        <v>198</v>
      </c>
      <c r="F81" s="167">
        <v>278</v>
      </c>
      <c r="G81" s="167">
        <v>6579</v>
      </c>
      <c r="H81" s="167">
        <v>11543</v>
      </c>
      <c r="I81" s="167">
        <v>1881</v>
      </c>
      <c r="J81" s="167">
        <v>1256</v>
      </c>
      <c r="K81" s="167">
        <v>1391</v>
      </c>
      <c r="L81" s="167">
        <v>1449</v>
      </c>
      <c r="M81" s="167">
        <v>1070</v>
      </c>
      <c r="N81" s="167">
        <v>5177</v>
      </c>
      <c r="O81" s="167">
        <v>4474</v>
      </c>
      <c r="P81" s="167">
        <v>1989</v>
      </c>
      <c r="Q81" s="167">
        <v>1930</v>
      </c>
      <c r="R81" s="167">
        <v>1323</v>
      </c>
      <c r="S81" s="167">
        <v>3804</v>
      </c>
      <c r="T81" s="167">
        <v>5193</v>
      </c>
      <c r="U81" s="167">
        <v>887</v>
      </c>
      <c r="V81" s="167">
        <v>4671</v>
      </c>
      <c r="W81" s="167">
        <v>7225</v>
      </c>
      <c r="X81" s="167">
        <v>3640</v>
      </c>
      <c r="Y81" s="167">
        <v>2503</v>
      </c>
      <c r="Z81" s="167">
        <v>2168</v>
      </c>
      <c r="AA81" s="167">
        <v>17402</v>
      </c>
      <c r="AB81" s="167">
        <v>4955</v>
      </c>
      <c r="AC81" s="167">
        <v>9480</v>
      </c>
      <c r="AD81" s="167">
        <v>54424</v>
      </c>
      <c r="AE81" s="167">
        <v>7350</v>
      </c>
      <c r="AF81" s="167">
        <v>18275</v>
      </c>
      <c r="AG81" s="167">
        <v>30302</v>
      </c>
      <c r="AH81" s="167">
        <v>6473</v>
      </c>
      <c r="AI81" s="167">
        <v>2723</v>
      </c>
      <c r="AJ81" s="167">
        <v>1388</v>
      </c>
      <c r="AK81" s="167">
        <v>6400</v>
      </c>
      <c r="AL81" s="167">
        <v>2289</v>
      </c>
      <c r="AM81" s="167">
        <v>12379</v>
      </c>
      <c r="AN81" s="167">
        <v>4943</v>
      </c>
      <c r="AO81" s="167">
        <v>12864</v>
      </c>
      <c r="AP81" s="167">
        <v>15111</v>
      </c>
      <c r="AQ81" s="167">
        <v>15127</v>
      </c>
      <c r="AR81" s="167">
        <v>29472</v>
      </c>
      <c r="AS81" s="167">
        <v>22066</v>
      </c>
      <c r="AT81" s="167">
        <v>5202</v>
      </c>
      <c r="AU81" s="167">
        <v>60631</v>
      </c>
      <c r="AV81" s="167">
        <v>174123</v>
      </c>
      <c r="AW81" s="167">
        <v>26343</v>
      </c>
      <c r="AX81" s="167">
        <v>4673</v>
      </c>
      <c r="AY81" s="167">
        <v>5913</v>
      </c>
      <c r="AZ81" s="167">
        <v>9703</v>
      </c>
      <c r="BA81" s="167">
        <v>3449</v>
      </c>
      <c r="BB81" s="167">
        <v>9928</v>
      </c>
      <c r="BC81" s="167">
        <v>5730</v>
      </c>
      <c r="BD81" s="167">
        <v>4049</v>
      </c>
      <c r="BE81" s="167">
        <v>13042</v>
      </c>
      <c r="BF81" s="167">
        <v>25172</v>
      </c>
      <c r="BG81" s="167">
        <v>18504</v>
      </c>
      <c r="BH81" s="167">
        <v>23416</v>
      </c>
      <c r="BI81" s="167">
        <v>6154</v>
      </c>
      <c r="BJ81" s="167">
        <v>9186</v>
      </c>
      <c r="BK81" s="167">
        <v>2777</v>
      </c>
      <c r="BL81" s="167">
        <v>880</v>
      </c>
      <c r="BM81" s="167">
        <v>1092</v>
      </c>
      <c r="BN81" s="167">
        <v>12493</v>
      </c>
      <c r="BO81" s="167">
        <v>0</v>
      </c>
      <c r="BP81" s="166">
        <v>783966</v>
      </c>
      <c r="BQ81" s="177"/>
      <c r="BR81" s="29"/>
      <c r="BS81" s="29"/>
      <c r="BT81" s="29"/>
      <c r="BU81" s="29"/>
      <c r="BV81" s="29"/>
      <c r="BW81" s="29"/>
      <c r="BX81" s="29"/>
      <c r="BY81" s="29"/>
      <c r="BZ81" s="29"/>
      <c r="CA81" s="29"/>
      <c r="CB81" s="29"/>
      <c r="CC81" s="29"/>
      <c r="CD81" s="29"/>
    </row>
    <row r="82" spans="1:83" ht="18" x14ac:dyDescent="0.25">
      <c r="A82" s="158"/>
      <c r="B82" s="153"/>
      <c r="C82" s="153" t="s">
        <v>388</v>
      </c>
      <c r="D82" s="166">
        <v>4956</v>
      </c>
      <c r="E82" s="167">
        <v>61</v>
      </c>
      <c r="F82" s="167">
        <v>106</v>
      </c>
      <c r="G82" s="167">
        <v>11</v>
      </c>
      <c r="H82" s="167">
        <v>97</v>
      </c>
      <c r="I82" s="167">
        <v>437</v>
      </c>
      <c r="J82" s="167">
        <v>53</v>
      </c>
      <c r="K82" s="167">
        <v>16</v>
      </c>
      <c r="L82" s="167">
        <v>57</v>
      </c>
      <c r="M82" s="167">
        <v>3</v>
      </c>
      <c r="N82" s="167">
        <v>14</v>
      </c>
      <c r="O82" s="167">
        <v>247</v>
      </c>
      <c r="P82" s="167">
        <v>16</v>
      </c>
      <c r="Q82" s="167">
        <v>45</v>
      </c>
      <c r="R82" s="167">
        <v>23</v>
      </c>
      <c r="S82" s="167">
        <v>446</v>
      </c>
      <c r="T82" s="167">
        <v>75</v>
      </c>
      <c r="U82" s="167">
        <v>47</v>
      </c>
      <c r="V82" s="167">
        <v>79</v>
      </c>
      <c r="W82" s="167">
        <v>114</v>
      </c>
      <c r="X82" s="167">
        <v>42</v>
      </c>
      <c r="Y82" s="167">
        <v>320</v>
      </c>
      <c r="Z82" s="167">
        <v>50</v>
      </c>
      <c r="AA82" s="167">
        <v>33</v>
      </c>
      <c r="AB82" s="167">
        <v>23</v>
      </c>
      <c r="AC82" s="167">
        <v>160</v>
      </c>
      <c r="AD82" s="167">
        <v>32698</v>
      </c>
      <c r="AE82" s="167">
        <v>1156</v>
      </c>
      <c r="AF82" s="167">
        <v>217</v>
      </c>
      <c r="AG82" s="167">
        <v>7490</v>
      </c>
      <c r="AH82" s="167">
        <v>4697</v>
      </c>
      <c r="AI82" s="167">
        <v>6</v>
      </c>
      <c r="AJ82" s="167">
        <v>23</v>
      </c>
      <c r="AK82" s="167">
        <v>152</v>
      </c>
      <c r="AL82" s="167">
        <v>423</v>
      </c>
      <c r="AM82" s="167">
        <v>3129</v>
      </c>
      <c r="AN82" s="167">
        <v>85</v>
      </c>
      <c r="AO82" s="167">
        <v>692</v>
      </c>
      <c r="AP82" s="167">
        <v>83</v>
      </c>
      <c r="AQ82" s="167">
        <v>382</v>
      </c>
      <c r="AR82" s="167">
        <v>0</v>
      </c>
      <c r="AS82" s="167">
        <v>0</v>
      </c>
      <c r="AT82" s="167">
        <v>0</v>
      </c>
      <c r="AU82" s="167">
        <v>37762</v>
      </c>
      <c r="AV82" s="167">
        <v>0</v>
      </c>
      <c r="AW82" s="167">
        <v>5087</v>
      </c>
      <c r="AX82" s="167">
        <v>999</v>
      </c>
      <c r="AY82" s="167">
        <v>21</v>
      </c>
      <c r="AZ82" s="167">
        <v>285</v>
      </c>
      <c r="BA82" s="167">
        <v>1132</v>
      </c>
      <c r="BB82" s="167">
        <v>198</v>
      </c>
      <c r="BC82" s="167">
        <v>79</v>
      </c>
      <c r="BD82" s="167">
        <v>93</v>
      </c>
      <c r="BE82" s="167">
        <v>2720</v>
      </c>
      <c r="BF82" s="167">
        <v>0</v>
      </c>
      <c r="BG82" s="167">
        <v>1879</v>
      </c>
      <c r="BH82" s="167">
        <v>5456</v>
      </c>
      <c r="BI82" s="167">
        <v>1113</v>
      </c>
      <c r="BJ82" s="167">
        <v>3459</v>
      </c>
      <c r="BK82" s="167">
        <v>715</v>
      </c>
      <c r="BL82" s="167">
        <v>90</v>
      </c>
      <c r="BM82" s="167">
        <v>195</v>
      </c>
      <c r="BN82" s="167">
        <v>9955</v>
      </c>
      <c r="BO82" s="167">
        <v>0</v>
      </c>
      <c r="BP82" s="166">
        <v>130002</v>
      </c>
      <c r="BQ82" s="177"/>
      <c r="BR82" s="29"/>
      <c r="BS82" s="29"/>
      <c r="BT82" s="29"/>
      <c r="BU82" s="29"/>
      <c r="BV82" s="29"/>
      <c r="BW82" s="29"/>
      <c r="BX82" s="29"/>
      <c r="BY82" s="29"/>
      <c r="BZ82" s="29"/>
      <c r="CA82" s="29"/>
      <c r="CB82" s="29"/>
      <c r="CC82" s="29"/>
      <c r="CD82" s="29"/>
    </row>
    <row r="83" spans="1:83" ht="18" x14ac:dyDescent="0.25">
      <c r="A83" s="158"/>
      <c r="B83" s="153"/>
      <c r="C83" s="153" t="s">
        <v>389</v>
      </c>
      <c r="D83" s="166">
        <v>10978</v>
      </c>
      <c r="E83" s="167">
        <v>552</v>
      </c>
      <c r="F83" s="167">
        <v>534</v>
      </c>
      <c r="G83" s="167">
        <v>11511</v>
      </c>
      <c r="H83" s="167">
        <v>28881</v>
      </c>
      <c r="I83" s="167">
        <v>5558</v>
      </c>
      <c r="J83" s="167">
        <v>3521</v>
      </c>
      <c r="K83" s="167">
        <v>4423</v>
      </c>
      <c r="L83" s="167">
        <v>5151</v>
      </c>
      <c r="M83" s="167">
        <v>1973</v>
      </c>
      <c r="N83" s="167">
        <v>11406</v>
      </c>
      <c r="O83" s="167">
        <v>13360</v>
      </c>
      <c r="P83" s="167">
        <v>8016</v>
      </c>
      <c r="Q83" s="167">
        <v>5653</v>
      </c>
      <c r="R83" s="167">
        <v>4265</v>
      </c>
      <c r="S83" s="167">
        <v>15692</v>
      </c>
      <c r="T83" s="167">
        <v>12527</v>
      </c>
      <c r="U83" s="167">
        <v>4697</v>
      </c>
      <c r="V83" s="167">
        <v>14085</v>
      </c>
      <c r="W83" s="167">
        <v>16381</v>
      </c>
      <c r="X83" s="167">
        <v>9938</v>
      </c>
      <c r="Y83" s="167">
        <v>8519</v>
      </c>
      <c r="Z83" s="167">
        <v>7502</v>
      </c>
      <c r="AA83" s="167">
        <v>26372</v>
      </c>
      <c r="AB83" s="167">
        <v>7375</v>
      </c>
      <c r="AC83" s="167">
        <v>15742</v>
      </c>
      <c r="AD83" s="167">
        <v>108281</v>
      </c>
      <c r="AE83" s="167">
        <v>29780</v>
      </c>
      <c r="AF83" s="167">
        <v>62376</v>
      </c>
      <c r="AG83" s="167">
        <v>93802</v>
      </c>
      <c r="AH83" s="167">
        <v>29040</v>
      </c>
      <c r="AI83" s="167">
        <v>6023</v>
      </c>
      <c r="AJ83" s="167">
        <v>4903</v>
      </c>
      <c r="AK83" s="167">
        <v>23415</v>
      </c>
      <c r="AL83" s="167">
        <v>10863</v>
      </c>
      <c r="AM83" s="167">
        <v>50023</v>
      </c>
      <c r="AN83" s="167">
        <v>11216</v>
      </c>
      <c r="AO83" s="167">
        <v>20532</v>
      </c>
      <c r="AP83" s="167">
        <v>32758</v>
      </c>
      <c r="AQ83" s="167">
        <v>52721</v>
      </c>
      <c r="AR83" s="167">
        <v>75110</v>
      </c>
      <c r="AS83" s="167">
        <v>29929</v>
      </c>
      <c r="AT83" s="167">
        <v>23366</v>
      </c>
      <c r="AU83" s="167">
        <v>75076</v>
      </c>
      <c r="AV83" s="167">
        <v>174123</v>
      </c>
      <c r="AW83" s="167">
        <v>67760</v>
      </c>
      <c r="AX83" s="167">
        <v>24259</v>
      </c>
      <c r="AY83" s="167">
        <v>12570</v>
      </c>
      <c r="AZ83" s="167">
        <v>17753</v>
      </c>
      <c r="BA83" s="167">
        <v>12518</v>
      </c>
      <c r="BB83" s="167">
        <v>19680</v>
      </c>
      <c r="BC83" s="167">
        <v>26141</v>
      </c>
      <c r="BD83" s="167">
        <v>10117</v>
      </c>
      <c r="BE83" s="167">
        <v>34090</v>
      </c>
      <c r="BF83" s="167">
        <v>86795</v>
      </c>
      <c r="BG83" s="167">
        <v>102378</v>
      </c>
      <c r="BH83" s="167">
        <v>91279</v>
      </c>
      <c r="BI83" s="167">
        <v>42342</v>
      </c>
      <c r="BJ83" s="167">
        <v>16133</v>
      </c>
      <c r="BK83" s="167">
        <v>11946</v>
      </c>
      <c r="BL83" s="167">
        <v>7450</v>
      </c>
      <c r="BM83" s="167">
        <v>2921</v>
      </c>
      <c r="BN83" s="167">
        <v>19092</v>
      </c>
      <c r="BO83" s="167">
        <v>4961</v>
      </c>
      <c r="BP83" s="166">
        <v>1778134</v>
      </c>
      <c r="BQ83" s="177"/>
      <c r="BR83" s="29"/>
      <c r="BS83" s="29"/>
      <c r="BT83" s="29"/>
      <c r="BU83" s="29"/>
      <c r="BV83" s="29"/>
      <c r="BW83" s="29"/>
      <c r="BX83" s="29"/>
      <c r="BY83" s="29"/>
      <c r="BZ83" s="29"/>
      <c r="CA83" s="29"/>
      <c r="CB83" s="29"/>
      <c r="CC83" s="29"/>
      <c r="CD83" s="29"/>
    </row>
    <row r="84" spans="1:83" ht="18.75" thickBot="1" x14ac:dyDescent="0.3">
      <c r="A84" s="163"/>
      <c r="B84" s="160"/>
      <c r="C84" s="160" t="s">
        <v>390</v>
      </c>
      <c r="D84" s="164">
        <v>26596</v>
      </c>
      <c r="E84" s="165">
        <v>1262</v>
      </c>
      <c r="F84" s="165">
        <v>1748</v>
      </c>
      <c r="G84" s="165">
        <v>29231</v>
      </c>
      <c r="H84" s="165">
        <v>91298</v>
      </c>
      <c r="I84" s="165">
        <v>11039</v>
      </c>
      <c r="J84" s="165">
        <v>7924</v>
      </c>
      <c r="K84" s="165">
        <v>11031</v>
      </c>
      <c r="L84" s="165">
        <v>10940</v>
      </c>
      <c r="M84" s="165">
        <v>19797</v>
      </c>
      <c r="N84" s="165">
        <v>31785</v>
      </c>
      <c r="O84" s="165">
        <v>23943</v>
      </c>
      <c r="P84" s="165">
        <v>22158</v>
      </c>
      <c r="Q84" s="165">
        <v>14328</v>
      </c>
      <c r="R84" s="165">
        <v>14663</v>
      </c>
      <c r="S84" s="165">
        <v>32622</v>
      </c>
      <c r="T84" s="165">
        <v>21680</v>
      </c>
      <c r="U84" s="165">
        <v>12754</v>
      </c>
      <c r="V84" s="165">
        <v>33886</v>
      </c>
      <c r="W84" s="165">
        <v>60438</v>
      </c>
      <c r="X84" s="165">
        <v>32957</v>
      </c>
      <c r="Y84" s="165">
        <v>18396</v>
      </c>
      <c r="Z84" s="165">
        <v>16763</v>
      </c>
      <c r="AA84" s="165">
        <v>115045</v>
      </c>
      <c r="AB84" s="165">
        <v>10443</v>
      </c>
      <c r="AC84" s="165">
        <v>31244</v>
      </c>
      <c r="AD84" s="165">
        <v>277313</v>
      </c>
      <c r="AE84" s="165">
        <v>52179</v>
      </c>
      <c r="AF84" s="165">
        <v>120456</v>
      </c>
      <c r="AG84" s="165">
        <v>149011</v>
      </c>
      <c r="AH84" s="165">
        <v>61241</v>
      </c>
      <c r="AI84" s="165">
        <v>14760</v>
      </c>
      <c r="AJ84" s="165">
        <v>23078</v>
      </c>
      <c r="AK84" s="165">
        <v>48958</v>
      </c>
      <c r="AL84" s="165">
        <v>18981</v>
      </c>
      <c r="AM84" s="165">
        <v>94369</v>
      </c>
      <c r="AN84" s="165">
        <v>21399</v>
      </c>
      <c r="AO84" s="165">
        <v>39928</v>
      </c>
      <c r="AP84" s="165">
        <v>51514</v>
      </c>
      <c r="AQ84" s="165">
        <v>85401</v>
      </c>
      <c r="AR84" s="165">
        <v>147429</v>
      </c>
      <c r="AS84" s="165">
        <v>85936</v>
      </c>
      <c r="AT84" s="165">
        <v>37195</v>
      </c>
      <c r="AU84" s="165">
        <v>112443</v>
      </c>
      <c r="AV84" s="165">
        <v>204317</v>
      </c>
      <c r="AW84" s="165">
        <v>102652</v>
      </c>
      <c r="AX84" s="165">
        <v>46722</v>
      </c>
      <c r="AY84" s="165">
        <v>26737</v>
      </c>
      <c r="AZ84" s="165">
        <v>25734</v>
      </c>
      <c r="BA84" s="165">
        <v>23750</v>
      </c>
      <c r="BB84" s="165">
        <v>29767</v>
      </c>
      <c r="BC84" s="165">
        <v>37900</v>
      </c>
      <c r="BD84" s="165">
        <v>25566</v>
      </c>
      <c r="BE84" s="165">
        <v>64764</v>
      </c>
      <c r="BF84" s="165">
        <v>153393</v>
      </c>
      <c r="BG84" s="165">
        <v>145790</v>
      </c>
      <c r="BH84" s="165">
        <v>153248</v>
      </c>
      <c r="BI84" s="165">
        <v>69876</v>
      </c>
      <c r="BJ84" s="165">
        <v>30010</v>
      </c>
      <c r="BK84" s="165">
        <v>20280</v>
      </c>
      <c r="BL84" s="165">
        <v>13023</v>
      </c>
      <c r="BM84" s="165">
        <v>4346</v>
      </c>
      <c r="BN84" s="165">
        <v>25345</v>
      </c>
      <c r="BO84" s="165">
        <v>4961</v>
      </c>
      <c r="BP84" s="164">
        <v>3354143</v>
      </c>
      <c r="BQ84" s="177"/>
      <c r="BR84" s="29"/>
      <c r="BS84" s="29"/>
      <c r="BT84" s="29"/>
      <c r="BU84" s="29"/>
      <c r="BV84" s="29"/>
      <c r="BW84" s="29"/>
      <c r="BX84" s="29"/>
      <c r="BY84" s="29"/>
      <c r="BZ84" s="29"/>
      <c r="CA84" s="29"/>
      <c r="CB84" s="29"/>
      <c r="CC84" s="29"/>
      <c r="CD84" s="29"/>
    </row>
    <row r="85" spans="1:83" ht="18" x14ac:dyDescent="0.25">
      <c r="A85" s="157"/>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c r="BI85" s="157"/>
      <c r="BJ85" s="157"/>
      <c r="BK85" s="157"/>
      <c r="BL85" s="157"/>
      <c r="BM85" s="157"/>
      <c r="BN85" s="157"/>
      <c r="BO85" s="157"/>
      <c r="BP85" s="178"/>
      <c r="BQ85" s="29"/>
      <c r="BR85" s="29"/>
      <c r="BS85" s="29"/>
      <c r="BT85" s="29"/>
      <c r="BU85" s="29"/>
      <c r="BV85" s="29"/>
      <c r="BW85" s="29"/>
      <c r="BX85" s="29"/>
      <c r="BY85" s="29"/>
      <c r="BZ85" s="29"/>
      <c r="CA85" s="29"/>
      <c r="CB85" s="29"/>
      <c r="CC85" s="29"/>
      <c r="CD85" s="29"/>
    </row>
    <row r="86" spans="1:83" ht="18" x14ac:dyDescent="0.25">
      <c r="A86" s="153"/>
      <c r="B86" s="153"/>
      <c r="C86" s="153"/>
      <c r="D86" s="167">
        <f>D83-D76-D81-D78</f>
        <v>0</v>
      </c>
      <c r="E86" s="167">
        <f t="shared" ref="E86:F86" si="0">E83-E76-E81-E78</f>
        <v>0</v>
      </c>
      <c r="F86" s="167">
        <f t="shared" si="0"/>
        <v>0</v>
      </c>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67"/>
      <c r="BQ86" s="167"/>
      <c r="BR86" s="167"/>
      <c r="BS86" s="167"/>
      <c r="BT86" s="167"/>
      <c r="BU86" s="167"/>
      <c r="BV86" s="167"/>
      <c r="BW86" s="167"/>
      <c r="BX86" s="167"/>
      <c r="BY86" s="167"/>
      <c r="BZ86" s="167"/>
      <c r="CA86" s="167"/>
      <c r="CB86" s="167"/>
      <c r="CC86" s="167"/>
      <c r="CD86" s="167"/>
      <c r="CE86" s="153"/>
    </row>
    <row r="87" spans="1:83" ht="18" x14ac:dyDescent="0.25">
      <c r="A87" s="153"/>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153"/>
      <c r="BF87" s="153"/>
      <c r="BG87" s="153"/>
      <c r="BH87" s="153"/>
      <c r="BI87" s="153"/>
      <c r="BJ87" s="153"/>
      <c r="BK87" s="153"/>
      <c r="BL87" s="153"/>
      <c r="BM87" s="153"/>
      <c r="BN87" s="153"/>
      <c r="BO87" s="153"/>
      <c r="BP87" s="167"/>
      <c r="BQ87" s="167"/>
      <c r="BR87" s="167"/>
      <c r="BS87" s="167"/>
      <c r="BT87" s="167"/>
      <c r="BU87" s="167"/>
      <c r="BV87" s="167"/>
      <c r="BW87" s="167"/>
      <c r="BX87" s="167"/>
      <c r="BY87" s="167"/>
      <c r="BZ87" s="167"/>
      <c r="CA87" s="167"/>
      <c r="CB87" s="167"/>
      <c r="CC87" s="167"/>
      <c r="CD87" s="167"/>
      <c r="CE87" s="153"/>
    </row>
    <row r="88" spans="1:83" ht="18" x14ac:dyDescent="0.25">
      <c r="A88" s="153"/>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67"/>
      <c r="BQ88" s="167"/>
      <c r="BR88" s="167"/>
      <c r="BS88" s="167"/>
      <c r="BT88" s="167"/>
      <c r="BU88" s="167"/>
      <c r="BV88" s="167"/>
      <c r="BW88" s="167"/>
      <c r="BX88" s="167"/>
      <c r="BY88" s="167"/>
      <c r="BZ88" s="167"/>
      <c r="CA88" s="167"/>
      <c r="CB88" s="167"/>
      <c r="CC88" s="167"/>
      <c r="CD88" s="167"/>
      <c r="CE88" s="153"/>
    </row>
    <row r="89" spans="1:83" ht="18" x14ac:dyDescent="0.25">
      <c r="A89" s="153"/>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3"/>
      <c r="BR89" s="153"/>
      <c r="BS89" s="153"/>
      <c r="BT89" s="153"/>
      <c r="BU89" s="153"/>
      <c r="BV89" s="153"/>
      <c r="BW89" s="153"/>
      <c r="BX89" s="153"/>
      <c r="BY89" s="153"/>
      <c r="BZ89" s="153"/>
      <c r="CA89" s="153"/>
      <c r="CB89" s="153"/>
      <c r="CC89" s="153"/>
      <c r="CD89" s="153"/>
      <c r="CE89" s="153"/>
    </row>
    <row r="90" spans="1:83" ht="18" x14ac:dyDescent="0.25">
      <c r="A90" s="153"/>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3"/>
      <c r="BF90" s="153"/>
      <c r="BG90" s="153"/>
      <c r="BH90" s="153"/>
      <c r="BI90" s="153"/>
      <c r="BJ90" s="153"/>
      <c r="BK90" s="153"/>
      <c r="BL90" s="153"/>
      <c r="BM90" s="153"/>
      <c r="BN90" s="153"/>
      <c r="BO90" s="153"/>
      <c r="BP90" s="153"/>
      <c r="BQ90" s="153"/>
      <c r="BR90" s="153"/>
      <c r="BS90" s="153"/>
      <c r="BT90" s="153"/>
      <c r="BU90" s="153"/>
      <c r="BV90" s="153"/>
      <c r="BW90" s="153"/>
      <c r="BX90" s="153"/>
      <c r="BY90" s="153"/>
      <c r="BZ90" s="153"/>
      <c r="CA90" s="153"/>
      <c r="CB90" s="153"/>
      <c r="CC90" s="153"/>
      <c r="CD90" s="153"/>
      <c r="CE90" s="153"/>
    </row>
    <row r="91" spans="1:83" ht="18" x14ac:dyDescent="0.25">
      <c r="A91" s="153"/>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BE91" s="153"/>
      <c r="BF91" s="153"/>
      <c r="BG91" s="153"/>
      <c r="BH91" s="153"/>
      <c r="BI91" s="153"/>
      <c r="BJ91" s="153"/>
      <c r="BK91" s="153"/>
      <c r="BL91" s="153"/>
      <c r="BM91" s="153"/>
      <c r="BN91" s="153"/>
      <c r="BO91" s="153"/>
      <c r="BP91" s="153"/>
      <c r="BQ91" s="153"/>
      <c r="BR91" s="153"/>
      <c r="BS91" s="153"/>
      <c r="BT91" s="153"/>
      <c r="BU91" s="153"/>
      <c r="BV91" s="153"/>
      <c r="BW91" s="153"/>
      <c r="BX91" s="153"/>
      <c r="BY91" s="153"/>
      <c r="BZ91" s="153"/>
      <c r="CA91" s="153"/>
      <c r="CB91" s="153"/>
      <c r="CC91" s="153"/>
      <c r="CD91" s="153"/>
      <c r="CE91" s="153"/>
    </row>
    <row r="92" spans="1:83" ht="18" x14ac:dyDescent="0.25">
      <c r="A92" s="153"/>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3"/>
      <c r="BF92" s="153"/>
      <c r="BG92" s="153"/>
      <c r="BH92" s="153"/>
      <c r="BI92" s="153"/>
      <c r="BJ92" s="153"/>
      <c r="BK92" s="153"/>
      <c r="BL92" s="153"/>
      <c r="BM92" s="153"/>
      <c r="BN92" s="153"/>
      <c r="BO92" s="153"/>
      <c r="BP92" s="153"/>
      <c r="BQ92" s="153"/>
      <c r="BR92" s="153"/>
      <c r="BS92" s="153"/>
      <c r="BT92" s="153"/>
      <c r="BU92" s="153"/>
      <c r="BV92" s="153"/>
      <c r="BW92" s="153"/>
      <c r="BX92" s="153"/>
      <c r="BY92" s="153"/>
      <c r="BZ92" s="153"/>
      <c r="CA92" s="153"/>
      <c r="CB92" s="153"/>
      <c r="CC92" s="153"/>
      <c r="CD92" s="153"/>
      <c r="CE92" s="153"/>
    </row>
    <row r="93" spans="1:83" ht="18" x14ac:dyDescent="0.25">
      <c r="A93" s="153"/>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c r="BC93" s="153"/>
      <c r="BD93" s="153"/>
      <c r="BE93" s="153"/>
      <c r="BF93" s="153"/>
      <c r="BG93" s="153"/>
      <c r="BH93" s="153"/>
      <c r="BI93" s="153"/>
      <c r="BJ93" s="153"/>
      <c r="BK93" s="153"/>
      <c r="BL93" s="153"/>
      <c r="BM93" s="153"/>
      <c r="BN93" s="153"/>
      <c r="BO93" s="153"/>
      <c r="BP93" s="153"/>
      <c r="BQ93" s="153"/>
      <c r="BR93" s="153"/>
      <c r="BS93" s="153"/>
      <c r="BT93" s="153"/>
      <c r="BU93" s="153"/>
      <c r="BV93" s="153"/>
      <c r="BW93" s="153"/>
      <c r="BX93" s="153"/>
      <c r="BY93" s="153"/>
      <c r="BZ93" s="153"/>
      <c r="CA93" s="153"/>
      <c r="CB93" s="153"/>
      <c r="CC93" s="153"/>
      <c r="CD93" s="153"/>
      <c r="CE93" s="153"/>
    </row>
    <row r="94" spans="1:83" ht="18" x14ac:dyDescent="0.25">
      <c r="A94" s="153"/>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3"/>
      <c r="BK94" s="153"/>
      <c r="BL94" s="153"/>
      <c r="BM94" s="153"/>
      <c r="BN94" s="153"/>
      <c r="BO94" s="153"/>
      <c r="BP94" s="153"/>
      <c r="BQ94" s="153"/>
      <c r="BR94" s="153"/>
      <c r="BS94" s="153"/>
      <c r="BT94" s="153"/>
      <c r="BU94" s="153"/>
      <c r="BV94" s="153"/>
      <c r="BW94" s="153"/>
      <c r="BX94" s="153"/>
      <c r="BY94" s="153"/>
      <c r="BZ94" s="153"/>
      <c r="CA94" s="153"/>
      <c r="CB94" s="153"/>
      <c r="CC94" s="153"/>
      <c r="CD94" s="153"/>
      <c r="CE94" s="153"/>
    </row>
    <row r="95" spans="1:83" ht="18" x14ac:dyDescent="0.25">
      <c r="A95" s="153"/>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153"/>
      <c r="BK95" s="153"/>
      <c r="BL95" s="153"/>
      <c r="BM95" s="153"/>
      <c r="BN95" s="153"/>
      <c r="BO95" s="153"/>
      <c r="BP95" s="153"/>
      <c r="BQ95" s="153"/>
      <c r="BR95" s="153"/>
      <c r="BS95" s="153"/>
      <c r="BT95" s="153"/>
      <c r="BU95" s="153"/>
      <c r="BV95" s="153"/>
      <c r="BW95" s="153"/>
      <c r="BX95" s="153"/>
      <c r="BY95" s="153"/>
      <c r="BZ95" s="153"/>
      <c r="CA95" s="153"/>
      <c r="CB95" s="153"/>
      <c r="CC95" s="153"/>
      <c r="CD95" s="153"/>
      <c r="CE95" s="153"/>
    </row>
    <row r="96" spans="1:83" ht="18" x14ac:dyDescent="0.25">
      <c r="A96" s="153"/>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3"/>
      <c r="BK96" s="153"/>
      <c r="BL96" s="153"/>
      <c r="BM96" s="153"/>
      <c r="BN96" s="153"/>
      <c r="BO96" s="153"/>
      <c r="BP96" s="153"/>
      <c r="BQ96" s="153"/>
      <c r="BR96" s="153"/>
      <c r="BS96" s="153"/>
      <c r="BT96" s="153"/>
      <c r="BU96" s="153"/>
      <c r="BV96" s="153"/>
      <c r="BW96" s="153"/>
      <c r="BX96" s="153"/>
      <c r="BY96" s="153"/>
      <c r="BZ96" s="153"/>
      <c r="CA96" s="153"/>
      <c r="CB96" s="153"/>
      <c r="CC96" s="153"/>
      <c r="CD96" s="153"/>
      <c r="CE96" s="153"/>
    </row>
    <row r="97" spans="1:83" ht="18" x14ac:dyDescent="0.25">
      <c r="A97" s="153"/>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c r="BG97" s="153"/>
      <c r="BH97" s="153"/>
      <c r="BI97" s="153"/>
      <c r="BJ97" s="153"/>
      <c r="BK97" s="153"/>
      <c r="BL97" s="153"/>
      <c r="BM97" s="153"/>
      <c r="BN97" s="153"/>
      <c r="BO97" s="153"/>
      <c r="BP97" s="153"/>
      <c r="BQ97" s="153"/>
      <c r="BR97" s="153"/>
      <c r="BS97" s="153"/>
      <c r="BT97" s="153"/>
      <c r="BU97" s="153"/>
      <c r="BV97" s="153"/>
      <c r="BW97" s="153"/>
      <c r="BX97" s="153"/>
      <c r="BY97" s="153"/>
      <c r="BZ97" s="153"/>
      <c r="CA97" s="153"/>
      <c r="CB97" s="153"/>
      <c r="CC97" s="153"/>
      <c r="CD97" s="153"/>
      <c r="CE97" s="153"/>
    </row>
    <row r="98" spans="1:83" ht="18" x14ac:dyDescent="0.25">
      <c r="A98" s="153"/>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153"/>
      <c r="BK98" s="153"/>
      <c r="BL98" s="153"/>
      <c r="BM98" s="153"/>
      <c r="BN98" s="153"/>
      <c r="BO98" s="153"/>
      <c r="BP98" s="153"/>
      <c r="BQ98" s="153"/>
      <c r="BR98" s="153"/>
      <c r="BS98" s="153"/>
      <c r="BT98" s="153"/>
      <c r="BU98" s="153"/>
      <c r="BV98" s="153"/>
      <c r="BW98" s="153"/>
      <c r="BX98" s="153"/>
      <c r="BY98" s="153"/>
      <c r="BZ98" s="153"/>
      <c r="CA98" s="153"/>
      <c r="CB98" s="153"/>
      <c r="CC98" s="153"/>
      <c r="CD98" s="153"/>
      <c r="CE98" s="153"/>
    </row>
    <row r="99" spans="1:83" ht="18" x14ac:dyDescent="0.25">
      <c r="A99" s="153"/>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c r="BF99" s="153"/>
      <c r="BG99" s="153"/>
      <c r="BH99" s="153"/>
      <c r="BI99" s="153"/>
      <c r="BJ99" s="153"/>
      <c r="BK99" s="153"/>
      <c r="BL99" s="153"/>
      <c r="BM99" s="153"/>
      <c r="BN99" s="153"/>
      <c r="BO99" s="153"/>
      <c r="BP99" s="153"/>
      <c r="BQ99" s="153"/>
      <c r="BR99" s="153"/>
      <c r="BS99" s="153"/>
      <c r="BT99" s="153"/>
      <c r="BU99" s="153"/>
      <c r="BV99" s="153"/>
      <c r="BW99" s="153"/>
      <c r="BX99" s="153"/>
      <c r="BY99" s="153"/>
      <c r="BZ99" s="153"/>
      <c r="CA99" s="153"/>
      <c r="CB99" s="153"/>
      <c r="CC99" s="153"/>
      <c r="CD99" s="153"/>
      <c r="CE99" s="153"/>
    </row>
    <row r="100" spans="1:83" ht="18"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53"/>
      <c r="BJ100" s="153"/>
      <c r="BK100" s="153"/>
      <c r="BL100" s="153"/>
      <c r="BM100" s="153"/>
      <c r="BN100" s="153"/>
      <c r="BO100" s="153"/>
      <c r="BP100" s="153"/>
      <c r="BQ100" s="153"/>
      <c r="BR100" s="153"/>
      <c r="BS100" s="153"/>
      <c r="BT100" s="153"/>
      <c r="BU100" s="153"/>
      <c r="BV100" s="153"/>
      <c r="BW100" s="153"/>
      <c r="BX100" s="153"/>
      <c r="BY100" s="153"/>
      <c r="BZ100" s="153"/>
      <c r="CA100" s="153"/>
      <c r="CB100" s="153"/>
      <c r="CC100" s="153"/>
      <c r="CD100" s="153"/>
      <c r="CE100" s="153"/>
    </row>
    <row r="101" spans="1:83" ht="18"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153"/>
      <c r="BP101" s="153"/>
      <c r="BQ101" s="153"/>
      <c r="BR101" s="153"/>
      <c r="BS101" s="153"/>
      <c r="BT101" s="153"/>
      <c r="BU101" s="153"/>
      <c r="BV101" s="153"/>
      <c r="BW101" s="153"/>
      <c r="BX101" s="153"/>
      <c r="BY101" s="153"/>
      <c r="BZ101" s="153"/>
      <c r="CA101" s="153"/>
      <c r="CB101" s="153"/>
      <c r="CC101" s="153"/>
      <c r="CD101" s="153"/>
      <c r="CE101" s="153"/>
    </row>
    <row r="102" spans="1:83" ht="18"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3"/>
      <c r="BL102" s="153"/>
      <c r="BM102" s="153"/>
      <c r="BN102" s="153"/>
      <c r="BO102" s="153"/>
      <c r="BP102" s="153"/>
      <c r="BQ102" s="153"/>
      <c r="BR102" s="153"/>
      <c r="BS102" s="153"/>
      <c r="BT102" s="153"/>
      <c r="BU102" s="153"/>
      <c r="BV102" s="153"/>
      <c r="BW102" s="153"/>
      <c r="BX102" s="153"/>
      <c r="BY102" s="153"/>
      <c r="BZ102" s="153"/>
      <c r="CA102" s="153"/>
      <c r="CB102" s="153"/>
      <c r="CC102" s="153"/>
      <c r="CD102" s="153"/>
      <c r="CE102" s="153"/>
    </row>
    <row r="103" spans="1:83" ht="18"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c r="BI103" s="153"/>
      <c r="BJ103" s="153"/>
      <c r="BK103" s="153"/>
      <c r="BL103" s="153"/>
      <c r="BM103" s="153"/>
      <c r="BN103" s="153"/>
      <c r="BO103" s="153"/>
      <c r="BP103" s="153"/>
      <c r="BQ103" s="153"/>
      <c r="BR103" s="153"/>
      <c r="BS103" s="153"/>
      <c r="BT103" s="153"/>
      <c r="BU103" s="153"/>
      <c r="BV103" s="153"/>
      <c r="BW103" s="153"/>
      <c r="BX103" s="153"/>
      <c r="BY103" s="153"/>
      <c r="BZ103" s="153"/>
      <c r="CA103" s="153"/>
      <c r="CB103" s="153"/>
      <c r="CC103" s="153"/>
      <c r="CD103" s="153"/>
      <c r="CE103" s="153"/>
    </row>
    <row r="104" spans="1:83" ht="18"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53"/>
      <c r="BJ104" s="153"/>
      <c r="BK104" s="153"/>
      <c r="BL104" s="153"/>
      <c r="BM104" s="153"/>
      <c r="BN104" s="153"/>
      <c r="BO104" s="153"/>
      <c r="BP104" s="153"/>
      <c r="BQ104" s="153"/>
      <c r="BR104" s="153"/>
      <c r="BS104" s="153"/>
      <c r="BT104" s="153"/>
      <c r="BU104" s="153"/>
      <c r="BV104" s="153"/>
      <c r="BW104" s="153"/>
      <c r="BX104" s="153"/>
      <c r="BY104" s="153"/>
      <c r="BZ104" s="153"/>
      <c r="CA104" s="153"/>
      <c r="CB104" s="153"/>
      <c r="CC104" s="153"/>
      <c r="CD104" s="153"/>
      <c r="CE104" s="153"/>
    </row>
    <row r="105" spans="1:83" ht="18"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c r="BL105" s="153"/>
      <c r="BM105" s="153"/>
      <c r="BN105" s="153"/>
      <c r="BO105" s="153"/>
      <c r="BP105" s="153"/>
      <c r="BQ105" s="153"/>
      <c r="BR105" s="153"/>
      <c r="BS105" s="153"/>
      <c r="BT105" s="153"/>
      <c r="BU105" s="153"/>
      <c r="BV105" s="153"/>
      <c r="BW105" s="153"/>
      <c r="BX105" s="153"/>
      <c r="BY105" s="153"/>
      <c r="BZ105" s="153"/>
      <c r="CA105" s="153"/>
      <c r="CB105" s="153"/>
      <c r="CC105" s="153"/>
      <c r="CD105" s="153"/>
      <c r="CE105" s="153"/>
    </row>
    <row r="106" spans="1:83" ht="18"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c r="BT106" s="153"/>
      <c r="BU106" s="153"/>
      <c r="BV106" s="153"/>
      <c r="BW106" s="153"/>
      <c r="BX106" s="153"/>
      <c r="BY106" s="153"/>
      <c r="BZ106" s="153"/>
      <c r="CA106" s="153"/>
      <c r="CB106" s="153"/>
      <c r="CC106" s="153"/>
      <c r="CD106" s="153"/>
      <c r="CE106" s="153"/>
    </row>
    <row r="107" spans="1:83" ht="18"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153"/>
      <c r="CA107" s="153"/>
      <c r="CB107" s="153"/>
      <c r="CC107" s="153"/>
      <c r="CD107" s="153"/>
      <c r="CE107" s="153"/>
    </row>
    <row r="108" spans="1:83" ht="18"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c r="BL108" s="153"/>
      <c r="BM108" s="153"/>
      <c r="BN108" s="153"/>
      <c r="BO108" s="153"/>
      <c r="BP108" s="153"/>
      <c r="BQ108" s="153"/>
      <c r="BR108" s="153"/>
      <c r="BS108" s="153"/>
      <c r="BT108" s="153"/>
      <c r="BU108" s="153"/>
      <c r="BV108" s="153"/>
      <c r="BW108" s="153"/>
      <c r="BX108" s="153"/>
      <c r="BY108" s="153"/>
      <c r="BZ108" s="153"/>
      <c r="CA108" s="153"/>
      <c r="CB108" s="153"/>
      <c r="CC108" s="153"/>
      <c r="CD108" s="153"/>
      <c r="CE108" s="153"/>
    </row>
    <row r="109" spans="1:83" ht="18"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c r="BR109" s="153"/>
      <c r="BS109" s="153"/>
      <c r="BT109" s="153"/>
      <c r="BU109" s="153"/>
      <c r="BV109" s="153"/>
      <c r="BW109" s="153"/>
      <c r="BX109" s="153"/>
      <c r="BY109" s="153"/>
      <c r="BZ109" s="153"/>
      <c r="CA109" s="153"/>
      <c r="CB109" s="153"/>
      <c r="CC109" s="153"/>
      <c r="CD109" s="153"/>
      <c r="CE109" s="153"/>
    </row>
    <row r="110" spans="1:83" ht="18"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c r="BR110" s="153"/>
      <c r="BS110" s="153"/>
      <c r="BT110" s="153"/>
      <c r="BU110" s="153"/>
      <c r="BV110" s="153"/>
      <c r="BW110" s="153"/>
      <c r="BX110" s="153"/>
      <c r="BY110" s="153"/>
      <c r="BZ110" s="153"/>
      <c r="CA110" s="153"/>
      <c r="CB110" s="153"/>
      <c r="CC110" s="153"/>
      <c r="CD110" s="153"/>
      <c r="CE110" s="153"/>
    </row>
    <row r="111" spans="1:83" ht="18"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3"/>
      <c r="BP111" s="153"/>
      <c r="BQ111" s="153"/>
      <c r="BR111" s="153"/>
      <c r="BS111" s="153"/>
      <c r="BT111" s="153"/>
      <c r="BU111" s="153"/>
      <c r="BV111" s="153"/>
      <c r="BW111" s="153"/>
      <c r="BX111" s="153"/>
      <c r="BY111" s="153"/>
      <c r="BZ111" s="153"/>
      <c r="CA111" s="153"/>
      <c r="CB111" s="153"/>
      <c r="CC111" s="153"/>
      <c r="CD111" s="153"/>
      <c r="CE111" s="153"/>
    </row>
    <row r="112" spans="1:83" ht="18"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c r="BL112" s="153"/>
      <c r="BM112" s="153"/>
      <c r="BN112" s="153"/>
      <c r="BO112" s="153"/>
      <c r="BP112" s="153"/>
      <c r="BQ112" s="153"/>
      <c r="BR112" s="153"/>
      <c r="BS112" s="153"/>
      <c r="BT112" s="153"/>
      <c r="BU112" s="153"/>
      <c r="BV112" s="153"/>
      <c r="BW112" s="153"/>
      <c r="BX112" s="153"/>
      <c r="BY112" s="153"/>
      <c r="BZ112" s="153"/>
      <c r="CA112" s="153"/>
      <c r="CB112" s="153"/>
      <c r="CC112" s="153"/>
      <c r="CD112" s="153"/>
      <c r="CE112" s="153"/>
    </row>
    <row r="113" spans="1:83" ht="18"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c r="BG113" s="153"/>
      <c r="BH113" s="153"/>
      <c r="BI113" s="153"/>
      <c r="BJ113" s="153"/>
      <c r="BK113" s="153"/>
      <c r="BL113" s="153"/>
      <c r="BM113" s="153"/>
      <c r="BN113" s="153"/>
      <c r="BO113" s="153"/>
      <c r="BP113" s="153"/>
      <c r="BQ113" s="153"/>
      <c r="BR113" s="153"/>
      <c r="BS113" s="153"/>
      <c r="BT113" s="153"/>
      <c r="BU113" s="153"/>
      <c r="BV113" s="153"/>
      <c r="BW113" s="153"/>
      <c r="BX113" s="153"/>
      <c r="BY113" s="153"/>
      <c r="BZ113" s="153"/>
      <c r="CA113" s="153"/>
      <c r="CB113" s="153"/>
      <c r="CC113" s="153"/>
      <c r="CD113" s="153"/>
      <c r="CE113" s="153"/>
    </row>
    <row r="114" spans="1:83" ht="18"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53"/>
      <c r="BT114" s="153"/>
      <c r="BU114" s="153"/>
      <c r="BV114" s="153"/>
      <c r="BW114" s="153"/>
      <c r="BX114" s="153"/>
      <c r="BY114" s="153"/>
      <c r="BZ114" s="153"/>
      <c r="CA114" s="153"/>
      <c r="CB114" s="153"/>
      <c r="CC114" s="153"/>
      <c r="CD114" s="153"/>
      <c r="CE114" s="153"/>
    </row>
    <row r="115" spans="1:83" ht="18"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3"/>
      <c r="BF115" s="153"/>
      <c r="BG115" s="153"/>
      <c r="BH115" s="153"/>
      <c r="BI115" s="153"/>
      <c r="BJ115" s="153"/>
      <c r="BK115" s="153"/>
      <c r="BL115" s="153"/>
      <c r="BM115" s="153"/>
      <c r="BN115" s="153"/>
      <c r="BO115" s="153"/>
      <c r="BP115" s="153"/>
      <c r="BQ115" s="153"/>
      <c r="BR115" s="153"/>
      <c r="BS115" s="153"/>
      <c r="BT115" s="153"/>
      <c r="BU115" s="153"/>
      <c r="BV115" s="153"/>
      <c r="BW115" s="153"/>
      <c r="BX115" s="153"/>
      <c r="BY115" s="153"/>
      <c r="BZ115" s="153"/>
      <c r="CA115" s="153"/>
      <c r="CB115" s="153"/>
      <c r="CC115" s="153"/>
      <c r="CD115" s="153"/>
      <c r="CE115" s="153"/>
    </row>
    <row r="116" spans="1:83" ht="18"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3"/>
      <c r="BF116" s="153"/>
      <c r="BG116" s="153"/>
      <c r="BH116" s="153"/>
      <c r="BI116" s="153"/>
      <c r="BJ116" s="153"/>
      <c r="BK116" s="153"/>
      <c r="BL116" s="153"/>
      <c r="BM116" s="153"/>
      <c r="BN116" s="153"/>
      <c r="BO116" s="153"/>
      <c r="BP116" s="153"/>
      <c r="BQ116" s="153"/>
      <c r="BR116" s="153"/>
      <c r="BS116" s="153"/>
      <c r="BT116" s="153"/>
      <c r="BU116" s="153"/>
      <c r="BV116" s="153"/>
      <c r="BW116" s="153"/>
      <c r="BX116" s="153"/>
      <c r="BY116" s="153"/>
      <c r="BZ116" s="153"/>
      <c r="CA116" s="153"/>
      <c r="CB116" s="153"/>
      <c r="CC116" s="153"/>
      <c r="CD116" s="153"/>
      <c r="CE116" s="153"/>
    </row>
    <row r="117" spans="1:83" ht="18"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c r="BC117" s="153"/>
      <c r="BD117" s="153"/>
      <c r="BE117" s="153"/>
      <c r="BF117" s="153"/>
      <c r="BG117" s="153"/>
      <c r="BH117" s="153"/>
      <c r="BI117" s="153"/>
      <c r="BJ117" s="153"/>
      <c r="BK117" s="153"/>
      <c r="BL117" s="153"/>
      <c r="BM117" s="153"/>
      <c r="BN117" s="153"/>
      <c r="BO117" s="153"/>
      <c r="BP117" s="153"/>
      <c r="BQ117" s="153"/>
      <c r="BR117" s="153"/>
      <c r="BS117" s="153"/>
      <c r="BT117" s="153"/>
      <c r="BU117" s="153"/>
      <c r="BV117" s="153"/>
      <c r="BW117" s="153"/>
      <c r="BX117" s="153"/>
      <c r="BY117" s="153"/>
      <c r="BZ117" s="153"/>
      <c r="CA117" s="153"/>
      <c r="CB117" s="153"/>
      <c r="CC117" s="153"/>
      <c r="CD117" s="153"/>
      <c r="CE117" s="153"/>
    </row>
    <row r="118" spans="1:83" ht="18"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c r="BG118" s="153"/>
      <c r="BH118" s="153"/>
      <c r="BI118" s="153"/>
      <c r="BJ118" s="153"/>
      <c r="BK118" s="153"/>
      <c r="BL118" s="153"/>
      <c r="BM118" s="153"/>
      <c r="BN118" s="153"/>
      <c r="BO118" s="153"/>
      <c r="BP118" s="153"/>
      <c r="BQ118" s="153"/>
      <c r="BR118" s="153"/>
      <c r="BS118" s="153"/>
      <c r="BT118" s="153"/>
      <c r="BU118" s="153"/>
      <c r="BV118" s="153"/>
      <c r="BW118" s="153"/>
      <c r="BX118" s="153"/>
      <c r="BY118" s="153"/>
      <c r="BZ118" s="153"/>
      <c r="CA118" s="153"/>
      <c r="CB118" s="153"/>
      <c r="CC118" s="153"/>
      <c r="CD118" s="153"/>
      <c r="CE118" s="153"/>
    </row>
    <row r="119" spans="1:83" ht="18"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c r="BC119" s="153"/>
      <c r="BD119" s="153"/>
      <c r="BE119" s="153"/>
      <c r="BF119" s="153"/>
      <c r="BG119" s="153"/>
      <c r="BH119" s="153"/>
      <c r="BI119" s="153"/>
      <c r="BJ119" s="153"/>
      <c r="BK119" s="153"/>
      <c r="BL119" s="153"/>
      <c r="BM119" s="153"/>
      <c r="BN119" s="153"/>
      <c r="BO119" s="153"/>
      <c r="BP119" s="153"/>
      <c r="BQ119" s="153"/>
      <c r="BR119" s="153"/>
      <c r="BS119" s="153"/>
      <c r="BT119" s="153"/>
      <c r="BU119" s="153"/>
      <c r="BV119" s="153"/>
      <c r="BW119" s="153"/>
      <c r="BX119" s="153"/>
      <c r="BY119" s="153"/>
      <c r="BZ119" s="153"/>
      <c r="CA119" s="153"/>
      <c r="CB119" s="153"/>
      <c r="CC119" s="153"/>
      <c r="CD119" s="153"/>
      <c r="CE119" s="153"/>
    </row>
    <row r="120" spans="1:83" ht="18"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c r="BC120" s="153"/>
      <c r="BD120" s="153"/>
      <c r="BE120" s="153"/>
      <c r="BF120" s="153"/>
      <c r="BG120" s="153"/>
      <c r="BH120" s="153"/>
      <c r="BI120" s="153"/>
      <c r="BJ120" s="153"/>
      <c r="BK120" s="153"/>
      <c r="BL120" s="153"/>
      <c r="BM120" s="153"/>
      <c r="BN120" s="153"/>
      <c r="BO120" s="153"/>
      <c r="BP120" s="153"/>
      <c r="BQ120" s="153"/>
      <c r="BR120" s="153"/>
      <c r="BS120" s="153"/>
      <c r="BT120" s="153"/>
      <c r="BU120" s="153"/>
      <c r="BV120" s="153"/>
      <c r="BW120" s="153"/>
      <c r="BX120" s="153"/>
      <c r="BY120" s="153"/>
      <c r="BZ120" s="153"/>
      <c r="CA120" s="153"/>
      <c r="CB120" s="153"/>
      <c r="CC120" s="153"/>
      <c r="CD120" s="153"/>
      <c r="CE120" s="153"/>
    </row>
    <row r="121" spans="1:83" ht="18"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3"/>
      <c r="BA121" s="153"/>
      <c r="BB121" s="153"/>
      <c r="BC121" s="153"/>
      <c r="BD121" s="153"/>
      <c r="BE121" s="153"/>
      <c r="BF121" s="153"/>
      <c r="BG121" s="153"/>
      <c r="BH121" s="153"/>
      <c r="BI121" s="153"/>
      <c r="BJ121" s="153"/>
      <c r="BK121" s="153"/>
      <c r="BL121" s="153"/>
      <c r="BM121" s="153"/>
      <c r="BN121" s="153"/>
      <c r="BO121" s="153"/>
      <c r="BP121" s="153"/>
      <c r="BQ121" s="153"/>
      <c r="BR121" s="153"/>
      <c r="BS121" s="153"/>
      <c r="BT121" s="153"/>
      <c r="BU121" s="153"/>
      <c r="BV121" s="153"/>
      <c r="BW121" s="153"/>
      <c r="BX121" s="153"/>
      <c r="BY121" s="153"/>
      <c r="BZ121" s="153"/>
      <c r="CA121" s="153"/>
      <c r="CB121" s="153"/>
      <c r="CC121" s="153"/>
      <c r="CD121" s="153"/>
      <c r="CE121" s="153"/>
    </row>
    <row r="122" spans="1:83" ht="18"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3"/>
      <c r="BF122" s="153"/>
      <c r="BG122" s="153"/>
      <c r="BH122" s="153"/>
      <c r="BI122" s="153"/>
      <c r="BJ122" s="153"/>
      <c r="BK122" s="153"/>
      <c r="BL122" s="153"/>
      <c r="BM122" s="153"/>
      <c r="BN122" s="153"/>
      <c r="BO122" s="153"/>
      <c r="BP122" s="153"/>
      <c r="BQ122" s="153"/>
      <c r="BR122" s="153"/>
      <c r="BS122" s="153"/>
      <c r="BT122" s="153"/>
      <c r="BU122" s="153"/>
      <c r="BV122" s="153"/>
      <c r="BW122" s="153"/>
      <c r="BX122" s="153"/>
      <c r="BY122" s="153"/>
      <c r="BZ122" s="153"/>
      <c r="CA122" s="153"/>
      <c r="CB122" s="153"/>
      <c r="CC122" s="153"/>
      <c r="CD122" s="153"/>
      <c r="CE122" s="153"/>
    </row>
    <row r="123" spans="1:83" ht="18"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3"/>
      <c r="BI123" s="153"/>
      <c r="BJ123" s="153"/>
      <c r="BK123" s="153"/>
      <c r="BL123" s="153"/>
      <c r="BM123" s="153"/>
      <c r="BN123" s="153"/>
      <c r="BO123" s="153"/>
      <c r="BP123" s="153"/>
      <c r="BQ123" s="153"/>
      <c r="BR123" s="153"/>
      <c r="BS123" s="153"/>
      <c r="BT123" s="153"/>
      <c r="BU123" s="153"/>
      <c r="BV123" s="153"/>
      <c r="BW123" s="153"/>
      <c r="BX123" s="153"/>
      <c r="BY123" s="153"/>
      <c r="BZ123" s="153"/>
      <c r="CA123" s="153"/>
      <c r="CB123" s="153"/>
      <c r="CC123" s="153"/>
      <c r="CD123" s="153"/>
      <c r="CE123" s="153"/>
    </row>
    <row r="124" spans="1:83" ht="18"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3"/>
      <c r="BF124" s="153"/>
      <c r="BG124" s="153"/>
      <c r="BH124" s="153"/>
      <c r="BI124" s="153"/>
      <c r="BJ124" s="153"/>
      <c r="BK124" s="153"/>
      <c r="BL124" s="153"/>
      <c r="BM124" s="153"/>
      <c r="BN124" s="153"/>
      <c r="BO124" s="153"/>
      <c r="BP124" s="153"/>
      <c r="BQ124" s="153"/>
      <c r="BR124" s="153"/>
      <c r="BS124" s="153"/>
      <c r="BT124" s="153"/>
      <c r="BU124" s="153"/>
      <c r="BV124" s="153"/>
      <c r="BW124" s="153"/>
      <c r="BX124" s="153"/>
      <c r="BY124" s="153"/>
      <c r="BZ124" s="153"/>
      <c r="CA124" s="153"/>
      <c r="CB124" s="153"/>
      <c r="CC124" s="153"/>
      <c r="CD124" s="153"/>
      <c r="CE124" s="153"/>
    </row>
    <row r="125" spans="1:83" ht="18"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c r="BC125" s="153"/>
      <c r="BD125" s="153"/>
      <c r="BE125" s="153"/>
      <c r="BF125" s="153"/>
      <c r="BG125" s="153"/>
      <c r="BH125" s="153"/>
      <c r="BI125" s="153"/>
      <c r="BJ125" s="153"/>
      <c r="BK125" s="153"/>
      <c r="BL125" s="153"/>
      <c r="BM125" s="153"/>
      <c r="BN125" s="153"/>
      <c r="BO125" s="153"/>
      <c r="BP125" s="153"/>
      <c r="BQ125" s="153"/>
      <c r="BR125" s="153"/>
      <c r="BS125" s="153"/>
      <c r="BT125" s="153"/>
      <c r="BU125" s="153"/>
      <c r="BV125" s="153"/>
      <c r="BW125" s="153"/>
      <c r="BX125" s="153"/>
      <c r="BY125" s="153"/>
      <c r="BZ125" s="153"/>
      <c r="CA125" s="153"/>
      <c r="CB125" s="153"/>
      <c r="CC125" s="153"/>
      <c r="CD125" s="153"/>
      <c r="CE125" s="153"/>
    </row>
    <row r="126" spans="1:83" ht="18"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c r="BG126" s="153"/>
      <c r="BH126" s="153"/>
      <c r="BI126" s="153"/>
      <c r="BJ126" s="153"/>
      <c r="BK126" s="153"/>
      <c r="BL126" s="153"/>
      <c r="BM126" s="153"/>
      <c r="BN126" s="153"/>
      <c r="BO126" s="153"/>
      <c r="BP126" s="153"/>
      <c r="BQ126" s="153"/>
      <c r="BR126" s="153"/>
      <c r="BS126" s="153"/>
      <c r="BT126" s="153"/>
      <c r="BU126" s="153"/>
      <c r="BV126" s="153"/>
      <c r="BW126" s="153"/>
      <c r="BX126" s="153"/>
      <c r="BY126" s="153"/>
      <c r="BZ126" s="153"/>
      <c r="CA126" s="153"/>
      <c r="CB126" s="153"/>
      <c r="CC126" s="153"/>
      <c r="CD126" s="153"/>
      <c r="CE126" s="153"/>
    </row>
    <row r="127" spans="1:83" ht="18"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3"/>
      <c r="BI127" s="153"/>
      <c r="BJ127" s="153"/>
      <c r="BK127" s="153"/>
      <c r="BL127" s="153"/>
      <c r="BM127" s="153"/>
      <c r="BN127" s="153"/>
      <c r="BO127" s="153"/>
      <c r="BP127" s="153"/>
      <c r="BQ127" s="153"/>
      <c r="BR127" s="153"/>
      <c r="BS127" s="153"/>
      <c r="BT127" s="153"/>
      <c r="BU127" s="153"/>
      <c r="BV127" s="153"/>
      <c r="BW127" s="153"/>
      <c r="BX127" s="153"/>
      <c r="BY127" s="153"/>
      <c r="BZ127" s="153"/>
      <c r="CA127" s="153"/>
      <c r="CB127" s="153"/>
      <c r="CC127" s="153"/>
      <c r="CD127" s="153"/>
      <c r="CE127" s="153"/>
    </row>
    <row r="128" spans="1:83" ht="18"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3"/>
      <c r="BI128" s="153"/>
      <c r="BJ128" s="153"/>
      <c r="BK128" s="153"/>
      <c r="BL128" s="153"/>
      <c r="BM128" s="153"/>
      <c r="BN128" s="153"/>
      <c r="BO128" s="153"/>
      <c r="BP128" s="153"/>
      <c r="BQ128" s="153"/>
      <c r="BR128" s="153"/>
      <c r="BS128" s="153"/>
      <c r="BT128" s="153"/>
      <c r="BU128" s="153"/>
      <c r="BV128" s="153"/>
      <c r="BW128" s="153"/>
      <c r="BX128" s="153"/>
      <c r="BY128" s="153"/>
      <c r="BZ128" s="153"/>
      <c r="CA128" s="153"/>
      <c r="CB128" s="153"/>
      <c r="CC128" s="153"/>
      <c r="CD128" s="153"/>
      <c r="CE128" s="153"/>
    </row>
    <row r="129" spans="1:83" ht="18"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3"/>
      <c r="BA129" s="153"/>
      <c r="BB129" s="153"/>
      <c r="BC129" s="153"/>
      <c r="BD129" s="153"/>
      <c r="BE129" s="153"/>
      <c r="BF129" s="153"/>
      <c r="BG129" s="153"/>
      <c r="BH129" s="153"/>
      <c r="BI129" s="153"/>
      <c r="BJ129" s="153"/>
      <c r="BK129" s="153"/>
      <c r="BL129" s="153"/>
      <c r="BM129" s="153"/>
      <c r="BN129" s="153"/>
      <c r="BO129" s="153"/>
      <c r="BP129" s="153"/>
      <c r="BQ129" s="153"/>
      <c r="BR129" s="153"/>
      <c r="BS129" s="153"/>
      <c r="BT129" s="153"/>
      <c r="BU129" s="153"/>
      <c r="BV129" s="153"/>
      <c r="BW129" s="153"/>
      <c r="BX129" s="153"/>
      <c r="BY129" s="153"/>
      <c r="BZ129" s="153"/>
      <c r="CA129" s="153"/>
      <c r="CB129" s="153"/>
      <c r="CC129" s="153"/>
      <c r="CD129" s="153"/>
      <c r="CE129" s="153"/>
    </row>
    <row r="130" spans="1:83" ht="18"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3"/>
      <c r="BA130" s="153"/>
      <c r="BB130" s="153"/>
      <c r="BC130" s="153"/>
      <c r="BD130" s="153"/>
      <c r="BE130" s="153"/>
      <c r="BF130" s="153"/>
      <c r="BG130" s="153"/>
      <c r="BH130" s="153"/>
      <c r="BI130" s="153"/>
      <c r="BJ130" s="153"/>
      <c r="BK130" s="153"/>
      <c r="BL130" s="153"/>
      <c r="BM130" s="153"/>
      <c r="BN130" s="153"/>
      <c r="BO130" s="153"/>
      <c r="BP130" s="153"/>
      <c r="BQ130" s="153"/>
      <c r="BR130" s="153"/>
      <c r="BS130" s="153"/>
      <c r="BT130" s="153"/>
      <c r="BU130" s="153"/>
      <c r="BV130" s="153"/>
      <c r="BW130" s="153"/>
      <c r="BX130" s="153"/>
      <c r="BY130" s="153"/>
      <c r="BZ130" s="153"/>
      <c r="CA130" s="153"/>
      <c r="CB130" s="153"/>
      <c r="CC130" s="153"/>
      <c r="CD130" s="153"/>
      <c r="CE130" s="153"/>
    </row>
    <row r="131" spans="1:83" ht="18"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153"/>
      <c r="AZ131" s="153"/>
      <c r="BA131" s="153"/>
      <c r="BB131" s="153"/>
      <c r="BC131" s="153"/>
      <c r="BD131" s="153"/>
      <c r="BE131" s="153"/>
      <c r="BF131" s="153"/>
      <c r="BG131" s="153"/>
      <c r="BH131" s="153"/>
      <c r="BI131" s="153"/>
      <c r="BJ131" s="153"/>
      <c r="BK131" s="153"/>
      <c r="BL131" s="153"/>
      <c r="BM131" s="153"/>
      <c r="BN131" s="153"/>
      <c r="BO131" s="153"/>
      <c r="BP131" s="153"/>
      <c r="BQ131" s="153"/>
      <c r="BR131" s="153"/>
      <c r="BS131" s="153"/>
      <c r="BT131" s="153"/>
      <c r="BU131" s="153"/>
      <c r="BV131" s="153"/>
      <c r="BW131" s="153"/>
      <c r="BX131" s="153"/>
      <c r="BY131" s="153"/>
      <c r="BZ131" s="153"/>
      <c r="CA131" s="153"/>
      <c r="CB131" s="153"/>
      <c r="CC131" s="153"/>
      <c r="CD131" s="153"/>
      <c r="CE131" s="153"/>
    </row>
    <row r="132" spans="1:83" ht="18"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153"/>
      <c r="AZ132" s="153"/>
      <c r="BA132" s="153"/>
      <c r="BB132" s="153"/>
      <c r="BC132" s="153"/>
      <c r="BD132" s="153"/>
      <c r="BE132" s="153"/>
      <c r="BF132" s="153"/>
      <c r="BG132" s="153"/>
      <c r="BH132" s="153"/>
      <c r="BI132" s="153"/>
      <c r="BJ132" s="153"/>
      <c r="BK132" s="153"/>
      <c r="BL132" s="153"/>
      <c r="BM132" s="153"/>
      <c r="BN132" s="153"/>
      <c r="BO132" s="153"/>
      <c r="BP132" s="153"/>
      <c r="BQ132" s="153"/>
      <c r="BR132" s="153"/>
      <c r="BS132" s="153"/>
      <c r="BT132" s="153"/>
      <c r="BU132" s="153"/>
      <c r="BV132" s="153"/>
      <c r="BW132" s="153"/>
      <c r="BX132" s="153"/>
      <c r="BY132" s="153"/>
      <c r="BZ132" s="153"/>
      <c r="CA132" s="153"/>
      <c r="CB132" s="153"/>
      <c r="CC132" s="153"/>
      <c r="CD132" s="153"/>
      <c r="CE132" s="153"/>
    </row>
    <row r="133" spans="1:83" ht="18"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153"/>
      <c r="AZ133" s="153"/>
      <c r="BA133" s="153"/>
      <c r="BB133" s="153"/>
      <c r="BC133" s="153"/>
      <c r="BD133" s="153"/>
      <c r="BE133" s="153"/>
      <c r="BF133" s="153"/>
      <c r="BG133" s="153"/>
      <c r="BH133" s="153"/>
      <c r="BI133" s="153"/>
      <c r="BJ133" s="153"/>
      <c r="BK133" s="153"/>
      <c r="BL133" s="153"/>
      <c r="BM133" s="153"/>
      <c r="BN133" s="153"/>
      <c r="BO133" s="153"/>
      <c r="BP133" s="153"/>
      <c r="BQ133" s="153"/>
      <c r="BR133" s="153"/>
      <c r="BS133" s="153"/>
      <c r="BT133" s="153"/>
      <c r="BU133" s="153"/>
      <c r="BV133" s="153"/>
      <c r="BW133" s="153"/>
      <c r="BX133" s="153"/>
      <c r="BY133" s="153"/>
      <c r="BZ133" s="153"/>
      <c r="CA133" s="153"/>
      <c r="CB133" s="153"/>
      <c r="CC133" s="153"/>
      <c r="CD133" s="153"/>
      <c r="CE133" s="153"/>
    </row>
    <row r="134" spans="1:83" ht="18"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c r="BC134" s="153"/>
      <c r="BD134" s="153"/>
      <c r="BE134" s="153"/>
      <c r="BF134" s="153"/>
      <c r="BG134" s="153"/>
      <c r="BH134" s="153"/>
      <c r="BI134" s="153"/>
      <c r="BJ134" s="153"/>
      <c r="BK134" s="153"/>
      <c r="BL134" s="153"/>
      <c r="BM134" s="153"/>
      <c r="BN134" s="153"/>
      <c r="BO134" s="153"/>
      <c r="BP134" s="153"/>
      <c r="BQ134" s="153"/>
      <c r="BR134" s="153"/>
      <c r="BS134" s="153"/>
      <c r="BT134" s="153"/>
      <c r="BU134" s="153"/>
      <c r="BV134" s="153"/>
      <c r="BW134" s="153"/>
      <c r="BX134" s="153"/>
      <c r="BY134" s="153"/>
      <c r="BZ134" s="153"/>
      <c r="CA134" s="153"/>
      <c r="CB134" s="153"/>
      <c r="CC134" s="153"/>
      <c r="CD134" s="153"/>
      <c r="CE134" s="153"/>
    </row>
    <row r="135" spans="1:83" ht="18"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c r="BC135" s="153"/>
      <c r="BD135" s="153"/>
      <c r="BE135" s="153"/>
      <c r="BF135" s="153"/>
      <c r="BG135" s="153"/>
      <c r="BH135" s="153"/>
      <c r="BI135" s="153"/>
      <c r="BJ135" s="153"/>
      <c r="BK135" s="153"/>
      <c r="BL135" s="153"/>
      <c r="BM135" s="153"/>
      <c r="BN135" s="153"/>
      <c r="BO135" s="153"/>
      <c r="BP135" s="153"/>
      <c r="BQ135" s="153"/>
      <c r="BR135" s="153"/>
      <c r="BS135" s="153"/>
      <c r="BT135" s="153"/>
      <c r="BU135" s="153"/>
      <c r="BV135" s="153"/>
      <c r="BW135" s="153"/>
      <c r="BX135" s="153"/>
      <c r="BY135" s="153"/>
      <c r="BZ135" s="153"/>
      <c r="CA135" s="153"/>
      <c r="CB135" s="153"/>
      <c r="CC135" s="153"/>
      <c r="CD135" s="153"/>
      <c r="CE135" s="153"/>
    </row>
    <row r="136" spans="1:83" ht="18"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c r="BC136" s="153"/>
      <c r="BD136" s="153"/>
      <c r="BE136" s="153"/>
      <c r="BF136" s="153"/>
      <c r="BG136" s="153"/>
      <c r="BH136" s="153"/>
      <c r="BI136" s="153"/>
      <c r="BJ136" s="153"/>
      <c r="BK136" s="153"/>
      <c r="BL136" s="153"/>
      <c r="BM136" s="153"/>
      <c r="BN136" s="153"/>
      <c r="BO136" s="153"/>
      <c r="BP136" s="153"/>
      <c r="BQ136" s="153"/>
      <c r="BR136" s="153"/>
      <c r="BS136" s="153"/>
      <c r="BT136" s="153"/>
      <c r="BU136" s="153"/>
      <c r="BV136" s="153"/>
      <c r="BW136" s="153"/>
      <c r="BX136" s="153"/>
      <c r="BY136" s="153"/>
      <c r="BZ136" s="153"/>
      <c r="CA136" s="153"/>
      <c r="CB136" s="153"/>
      <c r="CC136" s="153"/>
      <c r="CD136" s="153"/>
      <c r="CE136" s="153"/>
    </row>
    <row r="137" spans="1:83" ht="18"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c r="BC137" s="153"/>
      <c r="BD137" s="153"/>
      <c r="BE137" s="153"/>
      <c r="BF137" s="153"/>
      <c r="BG137" s="153"/>
      <c r="BH137" s="153"/>
      <c r="BI137" s="153"/>
      <c r="BJ137" s="153"/>
      <c r="BK137" s="153"/>
      <c r="BL137" s="153"/>
      <c r="BM137" s="153"/>
      <c r="BN137" s="153"/>
      <c r="BO137" s="153"/>
      <c r="BP137" s="153"/>
      <c r="BQ137" s="153"/>
      <c r="BR137" s="153"/>
      <c r="BS137" s="153"/>
      <c r="BT137" s="153"/>
      <c r="BU137" s="153"/>
      <c r="BV137" s="153"/>
      <c r="BW137" s="153"/>
      <c r="BX137" s="153"/>
      <c r="BY137" s="153"/>
      <c r="BZ137" s="153"/>
      <c r="CA137" s="153"/>
      <c r="CB137" s="153"/>
      <c r="CC137" s="153"/>
      <c r="CD137" s="153"/>
      <c r="CE137" s="153"/>
    </row>
    <row r="138" spans="1:83" ht="18"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c r="BC138" s="153"/>
      <c r="BD138" s="153"/>
      <c r="BE138" s="153"/>
      <c r="BF138" s="153"/>
      <c r="BG138" s="153"/>
      <c r="BH138" s="153"/>
      <c r="BI138" s="153"/>
      <c r="BJ138" s="153"/>
      <c r="BK138" s="153"/>
      <c r="BL138" s="153"/>
      <c r="BM138" s="153"/>
      <c r="BN138" s="153"/>
      <c r="BO138" s="153"/>
      <c r="BP138" s="153"/>
      <c r="BQ138" s="153"/>
      <c r="BR138" s="153"/>
      <c r="BS138" s="153"/>
      <c r="BT138" s="153"/>
      <c r="BU138" s="153"/>
      <c r="BV138" s="153"/>
      <c r="BW138" s="153"/>
      <c r="BX138" s="153"/>
      <c r="BY138" s="153"/>
      <c r="BZ138" s="153"/>
      <c r="CA138" s="153"/>
      <c r="CB138" s="153"/>
      <c r="CC138" s="153"/>
      <c r="CD138" s="153"/>
      <c r="CE138" s="153"/>
    </row>
    <row r="139" spans="1:83" ht="18"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c r="BC139" s="153"/>
      <c r="BD139" s="153"/>
      <c r="BE139" s="153"/>
      <c r="BF139" s="153"/>
      <c r="BG139" s="153"/>
      <c r="BH139" s="153"/>
      <c r="BI139" s="153"/>
      <c r="BJ139" s="153"/>
      <c r="BK139" s="153"/>
      <c r="BL139" s="153"/>
      <c r="BM139" s="153"/>
      <c r="BN139" s="153"/>
      <c r="BO139" s="153"/>
      <c r="BP139" s="153"/>
      <c r="BQ139" s="153"/>
      <c r="BR139" s="153"/>
      <c r="BS139" s="153"/>
      <c r="BT139" s="153"/>
      <c r="BU139" s="153"/>
      <c r="BV139" s="153"/>
      <c r="BW139" s="153"/>
      <c r="BX139" s="153"/>
      <c r="BY139" s="153"/>
      <c r="BZ139" s="153"/>
      <c r="CA139" s="153"/>
      <c r="CB139" s="153"/>
      <c r="CC139" s="153"/>
      <c r="CD139" s="153"/>
      <c r="CE139" s="153"/>
    </row>
    <row r="140" spans="1:83" ht="18"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c r="BC140" s="153"/>
      <c r="BD140" s="153"/>
      <c r="BE140" s="153"/>
      <c r="BF140" s="153"/>
      <c r="BG140" s="153"/>
      <c r="BH140" s="153"/>
      <c r="BI140" s="153"/>
      <c r="BJ140" s="153"/>
      <c r="BK140" s="153"/>
      <c r="BL140" s="153"/>
      <c r="BM140" s="153"/>
      <c r="BN140" s="153"/>
      <c r="BO140" s="153"/>
      <c r="BP140" s="153"/>
      <c r="BQ140" s="153"/>
      <c r="BR140" s="153"/>
      <c r="BS140" s="153"/>
      <c r="BT140" s="153"/>
      <c r="BU140" s="153"/>
      <c r="BV140" s="153"/>
      <c r="BW140" s="153"/>
      <c r="BX140" s="153"/>
      <c r="BY140" s="153"/>
      <c r="BZ140" s="153"/>
      <c r="CA140" s="153"/>
      <c r="CB140" s="153"/>
      <c r="CC140" s="153"/>
      <c r="CD140" s="153"/>
      <c r="CE140" s="153"/>
    </row>
    <row r="141" spans="1:83" ht="18"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c r="BC141" s="153"/>
      <c r="BD141" s="153"/>
      <c r="BE141" s="153"/>
      <c r="BF141" s="153"/>
      <c r="BG141" s="153"/>
      <c r="BH141" s="153"/>
      <c r="BI141" s="153"/>
      <c r="BJ141" s="153"/>
      <c r="BK141" s="153"/>
      <c r="BL141" s="153"/>
      <c r="BM141" s="153"/>
      <c r="BN141" s="153"/>
      <c r="BO141" s="153"/>
      <c r="BP141" s="153"/>
      <c r="BQ141" s="153"/>
      <c r="BR141" s="153"/>
      <c r="BS141" s="153"/>
      <c r="BT141" s="153"/>
      <c r="BU141" s="153"/>
      <c r="BV141" s="153"/>
      <c r="BW141" s="153"/>
      <c r="BX141" s="153"/>
      <c r="BY141" s="153"/>
      <c r="BZ141" s="153"/>
      <c r="CA141" s="153"/>
      <c r="CB141" s="153"/>
      <c r="CC141" s="153"/>
      <c r="CD141" s="153"/>
      <c r="CE141" s="153"/>
    </row>
    <row r="142" spans="1:83" ht="18"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c r="BC142" s="153"/>
      <c r="BD142" s="153"/>
      <c r="BE142" s="153"/>
      <c r="BF142" s="153"/>
      <c r="BG142" s="153"/>
      <c r="BH142" s="153"/>
      <c r="BI142" s="153"/>
      <c r="BJ142" s="153"/>
      <c r="BK142" s="153"/>
      <c r="BL142" s="153"/>
      <c r="BM142" s="153"/>
      <c r="BN142" s="153"/>
      <c r="BO142" s="153"/>
      <c r="BP142" s="153"/>
      <c r="BQ142" s="153"/>
      <c r="BR142" s="153"/>
      <c r="BS142" s="153"/>
      <c r="BT142" s="153"/>
      <c r="BU142" s="153"/>
      <c r="BV142" s="153"/>
      <c r="BW142" s="153"/>
      <c r="BX142" s="153"/>
      <c r="BY142" s="153"/>
      <c r="BZ142" s="153"/>
      <c r="CA142" s="153"/>
      <c r="CB142" s="153"/>
      <c r="CC142" s="153"/>
      <c r="CD142" s="153"/>
      <c r="CE142" s="153"/>
    </row>
    <row r="143" spans="1:83" ht="18"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c r="BC143" s="153"/>
      <c r="BD143" s="153"/>
      <c r="BE143" s="153"/>
      <c r="BF143" s="153"/>
      <c r="BG143" s="153"/>
      <c r="BH143" s="153"/>
      <c r="BI143" s="153"/>
      <c r="BJ143" s="153"/>
      <c r="BK143" s="153"/>
      <c r="BL143" s="153"/>
      <c r="BM143" s="153"/>
      <c r="BN143" s="153"/>
      <c r="BO143" s="153"/>
      <c r="BP143" s="153"/>
      <c r="BQ143" s="153"/>
      <c r="BR143" s="153"/>
      <c r="BS143" s="153"/>
      <c r="BT143" s="153"/>
      <c r="BU143" s="153"/>
      <c r="BV143" s="153"/>
      <c r="BW143" s="153"/>
      <c r="BX143" s="153"/>
      <c r="BY143" s="153"/>
      <c r="BZ143" s="153"/>
      <c r="CA143" s="153"/>
      <c r="CB143" s="153"/>
      <c r="CC143" s="153"/>
      <c r="CD143" s="153"/>
      <c r="CE143" s="153"/>
    </row>
    <row r="144" spans="1:83" ht="18"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c r="BC144" s="153"/>
      <c r="BD144" s="153"/>
      <c r="BE144" s="153"/>
      <c r="BF144" s="153"/>
      <c r="BG144" s="153"/>
      <c r="BH144" s="153"/>
      <c r="BI144" s="153"/>
      <c r="BJ144" s="153"/>
      <c r="BK144" s="153"/>
      <c r="BL144" s="153"/>
      <c r="BM144" s="153"/>
      <c r="BN144" s="153"/>
      <c r="BO144" s="153"/>
      <c r="BP144" s="153"/>
      <c r="BQ144" s="153"/>
      <c r="BR144" s="153"/>
      <c r="BS144" s="153"/>
      <c r="BT144" s="153"/>
      <c r="BU144" s="153"/>
      <c r="BV144" s="153"/>
      <c r="BW144" s="153"/>
      <c r="BX144" s="153"/>
      <c r="BY144" s="153"/>
      <c r="BZ144" s="153"/>
      <c r="CA144" s="153"/>
      <c r="CB144" s="153"/>
      <c r="CC144" s="153"/>
      <c r="CD144" s="153"/>
      <c r="CE144" s="153"/>
    </row>
    <row r="145" spans="1:83" ht="18"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c r="BC145" s="153"/>
      <c r="BD145" s="153"/>
      <c r="BE145" s="153"/>
      <c r="BF145" s="153"/>
      <c r="BG145" s="153"/>
      <c r="BH145" s="153"/>
      <c r="BI145" s="153"/>
      <c r="BJ145" s="153"/>
      <c r="BK145" s="153"/>
      <c r="BL145" s="153"/>
      <c r="BM145" s="153"/>
      <c r="BN145" s="153"/>
      <c r="BO145" s="153"/>
      <c r="BP145" s="153"/>
      <c r="BQ145" s="153"/>
      <c r="BR145" s="153"/>
      <c r="BS145" s="153"/>
      <c r="BT145" s="153"/>
      <c r="BU145" s="153"/>
      <c r="BV145" s="153"/>
      <c r="BW145" s="153"/>
      <c r="BX145" s="153"/>
      <c r="BY145" s="153"/>
      <c r="BZ145" s="153"/>
      <c r="CA145" s="153"/>
      <c r="CB145" s="153"/>
      <c r="CC145" s="153"/>
      <c r="CD145" s="153"/>
      <c r="CE145" s="153"/>
    </row>
    <row r="146" spans="1:83" ht="18"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c r="BC146" s="153"/>
      <c r="BD146" s="153"/>
      <c r="BE146" s="153"/>
      <c r="BF146" s="153"/>
      <c r="BG146" s="153"/>
      <c r="BH146" s="153"/>
      <c r="BI146" s="153"/>
      <c r="BJ146" s="153"/>
      <c r="BK146" s="153"/>
      <c r="BL146" s="153"/>
      <c r="BM146" s="153"/>
      <c r="BN146" s="153"/>
      <c r="BO146" s="153"/>
      <c r="BP146" s="153"/>
      <c r="BQ146" s="153"/>
      <c r="BR146" s="153"/>
      <c r="BS146" s="153"/>
      <c r="BT146" s="153"/>
      <c r="BU146" s="153"/>
      <c r="BV146" s="153"/>
      <c r="BW146" s="153"/>
      <c r="BX146" s="153"/>
      <c r="BY146" s="153"/>
      <c r="BZ146" s="153"/>
      <c r="CA146" s="153"/>
      <c r="CB146" s="153"/>
      <c r="CC146" s="153"/>
      <c r="CD146" s="153"/>
      <c r="CE146" s="153"/>
    </row>
    <row r="147" spans="1:83" ht="18"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c r="BC147" s="153"/>
      <c r="BD147" s="153"/>
      <c r="BE147" s="153"/>
      <c r="BF147" s="153"/>
      <c r="BG147" s="153"/>
      <c r="BH147" s="153"/>
      <c r="BI147" s="153"/>
      <c r="BJ147" s="153"/>
      <c r="BK147" s="153"/>
      <c r="BL147" s="153"/>
      <c r="BM147" s="153"/>
      <c r="BN147" s="153"/>
      <c r="BO147" s="153"/>
      <c r="BP147" s="153"/>
      <c r="BQ147" s="153"/>
      <c r="BR147" s="153"/>
      <c r="BS147" s="153"/>
      <c r="BT147" s="153"/>
      <c r="BU147" s="153"/>
      <c r="BV147" s="153"/>
      <c r="BW147" s="153"/>
      <c r="BX147" s="153"/>
      <c r="BY147" s="153"/>
      <c r="BZ147" s="153"/>
      <c r="CA147" s="153"/>
      <c r="CB147" s="153"/>
      <c r="CC147" s="153"/>
      <c r="CD147" s="153"/>
      <c r="CE147" s="153"/>
    </row>
    <row r="148" spans="1:83" ht="18"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c r="BC148" s="153"/>
      <c r="BD148" s="153"/>
      <c r="BE148" s="153"/>
      <c r="BF148" s="153"/>
      <c r="BG148" s="153"/>
      <c r="BH148" s="153"/>
      <c r="BI148" s="153"/>
      <c r="BJ148" s="153"/>
      <c r="BK148" s="153"/>
      <c r="BL148" s="153"/>
      <c r="BM148" s="153"/>
      <c r="BN148" s="153"/>
      <c r="BO148" s="153"/>
      <c r="BP148" s="153"/>
      <c r="BQ148" s="153"/>
      <c r="BR148" s="153"/>
      <c r="BS148" s="153"/>
      <c r="BT148" s="153"/>
      <c r="BU148" s="153"/>
      <c r="BV148" s="153"/>
      <c r="BW148" s="153"/>
      <c r="BX148" s="153"/>
      <c r="BY148" s="153"/>
      <c r="BZ148" s="153"/>
      <c r="CA148" s="153"/>
      <c r="CB148" s="153"/>
      <c r="CC148" s="153"/>
      <c r="CD148" s="153"/>
      <c r="CE148" s="153"/>
    </row>
    <row r="149" spans="1:83" ht="18"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c r="BC149" s="153"/>
      <c r="BD149" s="153"/>
      <c r="BE149" s="153"/>
      <c r="BF149" s="153"/>
      <c r="BG149" s="153"/>
      <c r="BH149" s="153"/>
      <c r="BI149" s="153"/>
      <c r="BJ149" s="153"/>
      <c r="BK149" s="153"/>
      <c r="BL149" s="153"/>
      <c r="BM149" s="153"/>
      <c r="BN149" s="153"/>
      <c r="BO149" s="153"/>
      <c r="BP149" s="153"/>
      <c r="BQ149" s="153"/>
      <c r="BR149" s="153"/>
      <c r="BS149" s="153"/>
      <c r="BT149" s="153"/>
      <c r="BU149" s="153"/>
      <c r="BV149" s="153"/>
      <c r="BW149" s="153"/>
      <c r="BX149" s="153"/>
      <c r="BY149" s="153"/>
      <c r="BZ149" s="153"/>
      <c r="CA149" s="153"/>
      <c r="CB149" s="153"/>
      <c r="CC149" s="153"/>
      <c r="CD149" s="153"/>
      <c r="CE149" s="153"/>
    </row>
    <row r="150" spans="1:83" ht="18"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c r="AI150" s="153"/>
      <c r="AJ150" s="153"/>
      <c r="AK150" s="153"/>
      <c r="AL150" s="153"/>
      <c r="AM150" s="153"/>
      <c r="AN150" s="153"/>
      <c r="AO150" s="153"/>
      <c r="AP150" s="153"/>
      <c r="AQ150" s="153"/>
      <c r="AR150" s="153"/>
      <c r="AS150" s="153"/>
      <c r="AT150" s="153"/>
      <c r="AU150" s="153"/>
      <c r="AV150" s="153"/>
      <c r="AW150" s="153"/>
      <c r="AX150" s="153"/>
      <c r="AY150" s="153"/>
      <c r="AZ150" s="153"/>
      <c r="BA150" s="153"/>
      <c r="BB150" s="153"/>
      <c r="BC150" s="153"/>
      <c r="BD150" s="153"/>
      <c r="BE150" s="153"/>
      <c r="BF150" s="153"/>
      <c r="BG150" s="153"/>
      <c r="BH150" s="153"/>
      <c r="BI150" s="153"/>
      <c r="BJ150" s="153"/>
      <c r="BK150" s="153"/>
      <c r="BL150" s="153"/>
      <c r="BM150" s="153"/>
      <c r="BN150" s="153"/>
      <c r="BO150" s="153"/>
      <c r="BP150" s="153"/>
      <c r="BQ150" s="153"/>
      <c r="BR150" s="153"/>
      <c r="BS150" s="153"/>
      <c r="BT150" s="153"/>
      <c r="BU150" s="153"/>
      <c r="BV150" s="153"/>
      <c r="BW150" s="153"/>
      <c r="BX150" s="153"/>
      <c r="BY150" s="153"/>
      <c r="BZ150" s="153"/>
      <c r="CA150" s="153"/>
      <c r="CB150" s="153"/>
      <c r="CC150" s="153"/>
      <c r="CD150" s="153"/>
      <c r="CE150" s="153"/>
    </row>
    <row r="151" spans="1:83" ht="18"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c r="AG151" s="153"/>
      <c r="AH151" s="153"/>
      <c r="AI151" s="153"/>
      <c r="AJ151" s="153"/>
      <c r="AK151" s="153"/>
      <c r="AL151" s="153"/>
      <c r="AM151" s="153"/>
      <c r="AN151" s="153"/>
      <c r="AO151" s="153"/>
      <c r="AP151" s="153"/>
      <c r="AQ151" s="153"/>
      <c r="AR151" s="153"/>
      <c r="AS151" s="153"/>
      <c r="AT151" s="153"/>
      <c r="AU151" s="153"/>
      <c r="AV151" s="153"/>
      <c r="AW151" s="153"/>
      <c r="AX151" s="153"/>
      <c r="AY151" s="153"/>
      <c r="AZ151" s="153"/>
      <c r="BA151" s="153"/>
      <c r="BB151" s="153"/>
      <c r="BC151" s="153"/>
      <c r="BD151" s="153"/>
      <c r="BE151" s="153"/>
      <c r="BF151" s="153"/>
      <c r="BG151" s="153"/>
      <c r="BH151" s="153"/>
      <c r="BI151" s="153"/>
      <c r="BJ151" s="153"/>
      <c r="BK151" s="153"/>
      <c r="BL151" s="153"/>
      <c r="BM151" s="153"/>
      <c r="BN151" s="153"/>
      <c r="BO151" s="153"/>
      <c r="BP151" s="153"/>
      <c r="BQ151" s="153"/>
      <c r="BR151" s="153"/>
      <c r="BS151" s="153"/>
      <c r="BT151" s="153"/>
      <c r="BU151" s="153"/>
      <c r="BV151" s="153"/>
      <c r="BW151" s="153"/>
      <c r="BX151" s="153"/>
      <c r="BY151" s="153"/>
      <c r="BZ151" s="153"/>
      <c r="CA151" s="153"/>
      <c r="CB151" s="153"/>
      <c r="CC151" s="153"/>
      <c r="CD151" s="153"/>
      <c r="CE151" s="153"/>
    </row>
    <row r="152" spans="1:83" ht="18"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c r="AG152" s="153"/>
      <c r="AH152" s="153"/>
      <c r="AI152" s="153"/>
      <c r="AJ152" s="153"/>
      <c r="AK152" s="153"/>
      <c r="AL152" s="153"/>
      <c r="AM152" s="153"/>
      <c r="AN152" s="153"/>
      <c r="AO152" s="153"/>
      <c r="AP152" s="153"/>
      <c r="AQ152" s="153"/>
      <c r="AR152" s="153"/>
      <c r="AS152" s="153"/>
      <c r="AT152" s="153"/>
      <c r="AU152" s="153"/>
      <c r="AV152" s="153"/>
      <c r="AW152" s="153"/>
      <c r="AX152" s="153"/>
      <c r="AY152" s="153"/>
      <c r="AZ152" s="153"/>
      <c r="BA152" s="153"/>
      <c r="BB152" s="153"/>
      <c r="BC152" s="153"/>
      <c r="BD152" s="153"/>
      <c r="BE152" s="153"/>
      <c r="BF152" s="153"/>
      <c r="BG152" s="153"/>
      <c r="BH152" s="153"/>
      <c r="BI152" s="153"/>
      <c r="BJ152" s="153"/>
      <c r="BK152" s="153"/>
      <c r="BL152" s="153"/>
      <c r="BM152" s="153"/>
      <c r="BN152" s="153"/>
      <c r="BO152" s="153"/>
      <c r="BP152" s="153"/>
      <c r="BQ152" s="153"/>
      <c r="BR152" s="153"/>
      <c r="BS152" s="153"/>
      <c r="BT152" s="153"/>
      <c r="BU152" s="153"/>
      <c r="BV152" s="153"/>
      <c r="BW152" s="153"/>
      <c r="BX152" s="153"/>
      <c r="BY152" s="153"/>
      <c r="BZ152" s="153"/>
      <c r="CA152" s="153"/>
      <c r="CB152" s="153"/>
      <c r="CC152" s="153"/>
      <c r="CD152" s="153"/>
      <c r="CE152" s="153"/>
    </row>
    <row r="153" spans="1:83" ht="18"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c r="AG153" s="153"/>
      <c r="AH153" s="153"/>
      <c r="AI153" s="153"/>
      <c r="AJ153" s="153"/>
      <c r="AK153" s="153"/>
      <c r="AL153" s="153"/>
      <c r="AM153" s="153"/>
      <c r="AN153" s="153"/>
      <c r="AO153" s="153"/>
      <c r="AP153" s="153"/>
      <c r="AQ153" s="153"/>
      <c r="AR153" s="153"/>
      <c r="AS153" s="153"/>
      <c r="AT153" s="153"/>
      <c r="AU153" s="153"/>
      <c r="AV153" s="153"/>
      <c r="AW153" s="153"/>
      <c r="AX153" s="153"/>
      <c r="AY153" s="153"/>
      <c r="AZ153" s="153"/>
      <c r="BA153" s="153"/>
      <c r="BB153" s="153"/>
      <c r="BC153" s="153"/>
      <c r="BD153" s="153"/>
      <c r="BE153" s="153"/>
      <c r="BF153" s="153"/>
      <c r="BG153" s="153"/>
      <c r="BH153" s="153"/>
      <c r="BI153" s="153"/>
      <c r="BJ153" s="153"/>
      <c r="BK153" s="153"/>
      <c r="BL153" s="153"/>
      <c r="BM153" s="153"/>
      <c r="BN153" s="153"/>
      <c r="BO153" s="153"/>
      <c r="BP153" s="153"/>
      <c r="BQ153" s="153"/>
      <c r="BR153" s="153"/>
      <c r="BS153" s="153"/>
      <c r="BT153" s="153"/>
      <c r="BU153" s="153"/>
      <c r="BV153" s="153"/>
      <c r="BW153" s="153"/>
      <c r="BX153" s="153"/>
      <c r="BY153" s="153"/>
      <c r="BZ153" s="153"/>
      <c r="CA153" s="153"/>
      <c r="CB153" s="153"/>
      <c r="CC153" s="153"/>
      <c r="CD153" s="153"/>
      <c r="CE153" s="153"/>
    </row>
    <row r="154" spans="1:83" ht="18"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153"/>
      <c r="AZ154" s="153"/>
      <c r="BA154" s="153"/>
      <c r="BB154" s="153"/>
      <c r="BC154" s="153"/>
      <c r="BD154" s="153"/>
      <c r="BE154" s="153"/>
      <c r="BF154" s="153"/>
      <c r="BG154" s="153"/>
      <c r="BH154" s="153"/>
      <c r="BI154" s="153"/>
      <c r="BJ154" s="153"/>
      <c r="BK154" s="153"/>
      <c r="BL154" s="153"/>
      <c r="BM154" s="153"/>
      <c r="BN154" s="153"/>
      <c r="BO154" s="153"/>
      <c r="BP154" s="153"/>
      <c r="BQ154" s="153"/>
      <c r="BR154" s="153"/>
      <c r="BS154" s="153"/>
      <c r="BT154" s="153"/>
      <c r="BU154" s="153"/>
      <c r="BV154" s="153"/>
      <c r="BW154" s="153"/>
      <c r="BX154" s="153"/>
      <c r="BY154" s="153"/>
      <c r="BZ154" s="153"/>
      <c r="CA154" s="153"/>
      <c r="CB154" s="153"/>
      <c r="CC154" s="153"/>
      <c r="CD154" s="153"/>
      <c r="CE154" s="153"/>
    </row>
    <row r="155" spans="1:83" ht="18"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c r="AG155" s="153"/>
      <c r="AH155" s="153"/>
      <c r="AI155" s="153"/>
      <c r="AJ155" s="153"/>
      <c r="AK155" s="153"/>
      <c r="AL155" s="153"/>
      <c r="AM155" s="153"/>
      <c r="AN155" s="153"/>
      <c r="AO155" s="153"/>
      <c r="AP155" s="153"/>
      <c r="AQ155" s="153"/>
      <c r="AR155" s="153"/>
      <c r="AS155" s="153"/>
      <c r="AT155" s="153"/>
      <c r="AU155" s="153"/>
      <c r="AV155" s="153"/>
      <c r="AW155" s="153"/>
      <c r="AX155" s="153"/>
      <c r="AY155" s="153"/>
      <c r="AZ155" s="153"/>
      <c r="BA155" s="153"/>
      <c r="BB155" s="153"/>
      <c r="BC155" s="153"/>
      <c r="BD155" s="153"/>
      <c r="BE155" s="153"/>
      <c r="BF155" s="153"/>
      <c r="BG155" s="153"/>
      <c r="BH155" s="153"/>
      <c r="BI155" s="153"/>
      <c r="BJ155" s="153"/>
      <c r="BK155" s="153"/>
      <c r="BL155" s="153"/>
      <c r="BM155" s="153"/>
      <c r="BN155" s="153"/>
      <c r="BO155" s="153"/>
      <c r="BP155" s="153"/>
      <c r="BQ155" s="153"/>
      <c r="BR155" s="153"/>
      <c r="BS155" s="153"/>
      <c r="BT155" s="153"/>
      <c r="BU155" s="153"/>
      <c r="BV155" s="153"/>
      <c r="BW155" s="153"/>
      <c r="BX155" s="153"/>
      <c r="BY155" s="153"/>
      <c r="BZ155" s="153"/>
      <c r="CA155" s="153"/>
      <c r="CB155" s="153"/>
      <c r="CC155" s="153"/>
      <c r="CD155" s="153"/>
      <c r="CE155" s="153"/>
    </row>
    <row r="156" spans="1:83" ht="18"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153"/>
      <c r="AZ156" s="153"/>
      <c r="BA156" s="153"/>
      <c r="BB156" s="153"/>
      <c r="BC156" s="153"/>
      <c r="BD156" s="153"/>
      <c r="BE156" s="153"/>
      <c r="BF156" s="153"/>
      <c r="BG156" s="153"/>
      <c r="BH156" s="153"/>
      <c r="BI156" s="153"/>
      <c r="BJ156" s="153"/>
      <c r="BK156" s="153"/>
      <c r="BL156" s="153"/>
      <c r="BM156" s="153"/>
      <c r="BN156" s="153"/>
      <c r="BO156" s="153"/>
      <c r="BP156" s="153"/>
      <c r="BQ156" s="153"/>
      <c r="BR156" s="153"/>
      <c r="BS156" s="153"/>
      <c r="BT156" s="153"/>
      <c r="BU156" s="153"/>
      <c r="BV156" s="153"/>
      <c r="BW156" s="153"/>
      <c r="BX156" s="153"/>
      <c r="BY156" s="153"/>
      <c r="BZ156" s="153"/>
      <c r="CA156" s="153"/>
      <c r="CB156" s="153"/>
      <c r="CC156" s="153"/>
      <c r="CD156" s="153"/>
      <c r="CE156" s="153"/>
    </row>
    <row r="157" spans="1:83" ht="18"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3"/>
      <c r="AL157" s="153"/>
      <c r="AM157" s="153"/>
      <c r="AN157" s="153"/>
      <c r="AO157" s="153"/>
      <c r="AP157" s="153"/>
      <c r="AQ157" s="153"/>
      <c r="AR157" s="153"/>
      <c r="AS157" s="153"/>
      <c r="AT157" s="153"/>
      <c r="AU157" s="153"/>
      <c r="AV157" s="153"/>
      <c r="AW157" s="153"/>
      <c r="AX157" s="153"/>
      <c r="AY157" s="153"/>
      <c r="AZ157" s="153"/>
      <c r="BA157" s="153"/>
      <c r="BB157" s="153"/>
      <c r="BC157" s="153"/>
      <c r="BD157" s="153"/>
      <c r="BE157" s="153"/>
      <c r="BF157" s="153"/>
      <c r="BG157" s="153"/>
      <c r="BH157" s="153"/>
      <c r="BI157" s="153"/>
      <c r="BJ157" s="153"/>
      <c r="BK157" s="153"/>
      <c r="BL157" s="153"/>
      <c r="BM157" s="153"/>
      <c r="BN157" s="153"/>
      <c r="BO157" s="153"/>
      <c r="BP157" s="153"/>
      <c r="BQ157" s="153"/>
      <c r="BR157" s="153"/>
      <c r="BS157" s="153"/>
      <c r="BT157" s="153"/>
      <c r="BU157" s="153"/>
      <c r="BV157" s="153"/>
      <c r="BW157" s="153"/>
      <c r="BX157" s="153"/>
      <c r="BY157" s="153"/>
      <c r="BZ157" s="153"/>
      <c r="CA157" s="153"/>
      <c r="CB157" s="153"/>
      <c r="CC157" s="153"/>
      <c r="CD157" s="153"/>
      <c r="CE157" s="153"/>
    </row>
    <row r="158" spans="1:83" ht="18"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53"/>
      <c r="AL158" s="153"/>
      <c r="AM158" s="153"/>
      <c r="AN158" s="153"/>
      <c r="AO158" s="153"/>
      <c r="AP158" s="153"/>
      <c r="AQ158" s="153"/>
      <c r="AR158" s="153"/>
      <c r="AS158" s="153"/>
      <c r="AT158" s="153"/>
      <c r="AU158" s="153"/>
      <c r="AV158" s="153"/>
      <c r="AW158" s="153"/>
      <c r="AX158" s="153"/>
      <c r="AY158" s="153"/>
      <c r="AZ158" s="153"/>
      <c r="BA158" s="153"/>
      <c r="BB158" s="153"/>
      <c r="BC158" s="153"/>
      <c r="BD158" s="153"/>
      <c r="BE158" s="153"/>
      <c r="BF158" s="153"/>
      <c r="BG158" s="153"/>
      <c r="BH158" s="153"/>
      <c r="BI158" s="153"/>
      <c r="BJ158" s="153"/>
      <c r="BK158" s="153"/>
      <c r="BL158" s="153"/>
      <c r="BM158" s="153"/>
      <c r="BN158" s="153"/>
      <c r="BO158" s="153"/>
      <c r="BP158" s="153"/>
      <c r="BQ158" s="153"/>
      <c r="BR158" s="153"/>
      <c r="BS158" s="153"/>
      <c r="BT158" s="153"/>
      <c r="BU158" s="153"/>
      <c r="BV158" s="153"/>
      <c r="BW158" s="153"/>
      <c r="BX158" s="153"/>
      <c r="BY158" s="153"/>
      <c r="BZ158" s="153"/>
      <c r="CA158" s="153"/>
      <c r="CB158" s="153"/>
      <c r="CC158" s="153"/>
      <c r="CD158" s="153"/>
      <c r="CE158" s="153"/>
    </row>
    <row r="159" spans="1:83" ht="18"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3"/>
      <c r="AL159" s="153"/>
      <c r="AM159" s="153"/>
      <c r="AN159" s="153"/>
      <c r="AO159" s="153"/>
      <c r="AP159" s="153"/>
      <c r="AQ159" s="153"/>
      <c r="AR159" s="153"/>
      <c r="AS159" s="153"/>
      <c r="AT159" s="153"/>
      <c r="AU159" s="153"/>
      <c r="AV159" s="153"/>
      <c r="AW159" s="153"/>
      <c r="AX159" s="153"/>
      <c r="AY159" s="153"/>
      <c r="AZ159" s="153"/>
      <c r="BA159" s="153"/>
      <c r="BB159" s="153"/>
      <c r="BC159" s="153"/>
      <c r="BD159" s="153"/>
      <c r="BE159" s="153"/>
      <c r="BF159" s="153"/>
      <c r="BG159" s="153"/>
      <c r="BH159" s="153"/>
      <c r="BI159" s="153"/>
      <c r="BJ159" s="153"/>
      <c r="BK159" s="153"/>
      <c r="BL159" s="153"/>
      <c r="BM159" s="153"/>
      <c r="BN159" s="153"/>
      <c r="BO159" s="153"/>
      <c r="BP159" s="153"/>
      <c r="BQ159" s="153"/>
      <c r="BR159" s="153"/>
      <c r="BS159" s="153"/>
      <c r="BT159" s="153"/>
      <c r="BU159" s="153"/>
      <c r="BV159" s="153"/>
      <c r="BW159" s="153"/>
      <c r="BX159" s="153"/>
      <c r="BY159" s="153"/>
      <c r="BZ159" s="153"/>
      <c r="CA159" s="153"/>
      <c r="CB159" s="153"/>
      <c r="CC159" s="153"/>
      <c r="CD159" s="153"/>
      <c r="CE159" s="153"/>
    </row>
    <row r="160" spans="1:83" ht="18"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c r="AG160" s="153"/>
      <c r="AH160" s="153"/>
      <c r="AI160" s="153"/>
      <c r="AJ160" s="153"/>
      <c r="AK160" s="153"/>
      <c r="AL160" s="153"/>
      <c r="AM160" s="153"/>
      <c r="AN160" s="153"/>
      <c r="AO160" s="153"/>
      <c r="AP160" s="153"/>
      <c r="AQ160" s="153"/>
      <c r="AR160" s="153"/>
      <c r="AS160" s="153"/>
      <c r="AT160" s="153"/>
      <c r="AU160" s="153"/>
      <c r="AV160" s="153"/>
      <c r="AW160" s="153"/>
      <c r="AX160" s="153"/>
      <c r="AY160" s="153"/>
      <c r="AZ160" s="153"/>
      <c r="BA160" s="153"/>
      <c r="BB160" s="153"/>
      <c r="BC160" s="153"/>
      <c r="BD160" s="153"/>
      <c r="BE160" s="153"/>
      <c r="BF160" s="153"/>
      <c r="BG160" s="153"/>
      <c r="BH160" s="153"/>
      <c r="BI160" s="153"/>
      <c r="BJ160" s="153"/>
      <c r="BK160" s="153"/>
      <c r="BL160" s="153"/>
      <c r="BM160" s="153"/>
      <c r="BN160" s="153"/>
      <c r="BO160" s="153"/>
      <c r="BP160" s="153"/>
      <c r="BQ160" s="153"/>
      <c r="BR160" s="153"/>
      <c r="BS160" s="153"/>
      <c r="BT160" s="153"/>
      <c r="BU160" s="153"/>
      <c r="BV160" s="153"/>
      <c r="BW160" s="153"/>
      <c r="BX160" s="153"/>
      <c r="BY160" s="153"/>
      <c r="BZ160" s="153"/>
      <c r="CA160" s="153"/>
      <c r="CB160" s="153"/>
      <c r="CC160" s="153"/>
      <c r="CD160" s="153"/>
      <c r="CE160" s="153"/>
    </row>
    <row r="161" spans="1:83" ht="18"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c r="AH161" s="153"/>
      <c r="AI161" s="153"/>
      <c r="AJ161" s="153"/>
      <c r="AK161" s="153"/>
      <c r="AL161" s="153"/>
      <c r="AM161" s="153"/>
      <c r="AN161" s="153"/>
      <c r="AO161" s="153"/>
      <c r="AP161" s="153"/>
      <c r="AQ161" s="153"/>
      <c r="AR161" s="153"/>
      <c r="AS161" s="153"/>
      <c r="AT161" s="153"/>
      <c r="AU161" s="153"/>
      <c r="AV161" s="153"/>
      <c r="AW161" s="153"/>
      <c r="AX161" s="153"/>
      <c r="AY161" s="153"/>
      <c r="AZ161" s="153"/>
      <c r="BA161" s="153"/>
      <c r="BB161" s="153"/>
      <c r="BC161" s="153"/>
      <c r="BD161" s="153"/>
      <c r="BE161" s="153"/>
      <c r="BF161" s="153"/>
      <c r="BG161" s="153"/>
      <c r="BH161" s="153"/>
      <c r="BI161" s="153"/>
      <c r="BJ161" s="153"/>
      <c r="BK161" s="153"/>
      <c r="BL161" s="153"/>
      <c r="BM161" s="153"/>
      <c r="BN161" s="153"/>
      <c r="BO161" s="153"/>
      <c r="BP161" s="153"/>
      <c r="BQ161" s="153"/>
      <c r="BR161" s="153"/>
      <c r="BS161" s="153"/>
      <c r="BT161" s="153"/>
      <c r="BU161" s="153"/>
      <c r="BV161" s="153"/>
      <c r="BW161" s="153"/>
      <c r="BX161" s="153"/>
      <c r="BY161" s="153"/>
      <c r="BZ161" s="153"/>
      <c r="CA161" s="153"/>
      <c r="CB161" s="153"/>
      <c r="CC161" s="153"/>
      <c r="CD161" s="153"/>
      <c r="CE161" s="153"/>
    </row>
    <row r="162" spans="1:83" ht="18"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c r="BC162" s="153"/>
      <c r="BD162" s="153"/>
      <c r="BE162" s="153"/>
      <c r="BF162" s="153"/>
      <c r="BG162" s="153"/>
      <c r="BH162" s="153"/>
      <c r="BI162" s="153"/>
      <c r="BJ162" s="153"/>
      <c r="BK162" s="153"/>
      <c r="BL162" s="153"/>
      <c r="BM162" s="153"/>
      <c r="BN162" s="153"/>
      <c r="BO162" s="153"/>
      <c r="BP162" s="153"/>
      <c r="BQ162" s="153"/>
      <c r="BR162" s="153"/>
      <c r="BS162" s="153"/>
      <c r="BT162" s="153"/>
      <c r="BU162" s="153"/>
      <c r="BV162" s="153"/>
      <c r="BW162" s="153"/>
      <c r="BX162" s="153"/>
      <c r="BY162" s="153"/>
      <c r="BZ162" s="153"/>
      <c r="CA162" s="153"/>
      <c r="CB162" s="153"/>
      <c r="CC162" s="153"/>
      <c r="CD162" s="153"/>
      <c r="CE162" s="153"/>
    </row>
    <row r="163" spans="1:83" ht="18"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3"/>
      <c r="AO163" s="153"/>
      <c r="AP163" s="153"/>
      <c r="AQ163" s="153"/>
      <c r="AR163" s="153"/>
      <c r="AS163" s="153"/>
      <c r="AT163" s="153"/>
      <c r="AU163" s="153"/>
      <c r="AV163" s="153"/>
      <c r="AW163" s="153"/>
      <c r="AX163" s="153"/>
      <c r="AY163" s="153"/>
      <c r="AZ163" s="153"/>
      <c r="BA163" s="153"/>
      <c r="BB163" s="153"/>
      <c r="BC163" s="153"/>
      <c r="BD163" s="153"/>
      <c r="BE163" s="153"/>
      <c r="BF163" s="153"/>
      <c r="BG163" s="153"/>
      <c r="BH163" s="153"/>
      <c r="BI163" s="153"/>
      <c r="BJ163" s="153"/>
      <c r="BK163" s="153"/>
      <c r="BL163" s="153"/>
      <c r="BM163" s="153"/>
      <c r="BN163" s="153"/>
      <c r="BO163" s="153"/>
      <c r="BP163" s="153"/>
      <c r="BQ163" s="153"/>
      <c r="BR163" s="153"/>
      <c r="BS163" s="153"/>
      <c r="BT163" s="153"/>
      <c r="BU163" s="153"/>
      <c r="BV163" s="153"/>
      <c r="BW163" s="153"/>
      <c r="BX163" s="153"/>
      <c r="BY163" s="153"/>
      <c r="BZ163" s="153"/>
      <c r="CA163" s="153"/>
      <c r="CB163" s="153"/>
      <c r="CC163" s="153"/>
      <c r="CD163" s="153"/>
      <c r="CE163" s="153"/>
    </row>
    <row r="164" spans="1:83" ht="18"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c r="AG164" s="153"/>
      <c r="AH164" s="153"/>
      <c r="AI164" s="153"/>
      <c r="AJ164" s="153"/>
      <c r="AK164" s="153"/>
      <c r="AL164" s="153"/>
      <c r="AM164" s="153"/>
      <c r="AN164" s="153"/>
      <c r="AO164" s="153"/>
      <c r="AP164" s="153"/>
      <c r="AQ164" s="153"/>
      <c r="AR164" s="153"/>
      <c r="AS164" s="153"/>
      <c r="AT164" s="153"/>
      <c r="AU164" s="153"/>
      <c r="AV164" s="153"/>
      <c r="AW164" s="153"/>
      <c r="AX164" s="153"/>
      <c r="AY164" s="153"/>
      <c r="AZ164" s="153"/>
      <c r="BA164" s="153"/>
      <c r="BB164" s="153"/>
      <c r="BC164" s="153"/>
      <c r="BD164" s="153"/>
      <c r="BE164" s="153"/>
      <c r="BF164" s="153"/>
      <c r="BG164" s="153"/>
      <c r="BH164" s="153"/>
      <c r="BI164" s="153"/>
      <c r="BJ164" s="153"/>
      <c r="BK164" s="153"/>
      <c r="BL164" s="153"/>
      <c r="BM164" s="153"/>
      <c r="BN164" s="153"/>
      <c r="BO164" s="153"/>
      <c r="BP164" s="153"/>
      <c r="BQ164" s="153"/>
      <c r="BR164" s="153"/>
      <c r="BS164" s="153"/>
      <c r="BT164" s="153"/>
      <c r="BU164" s="153"/>
      <c r="BV164" s="153"/>
      <c r="BW164" s="153"/>
      <c r="BX164" s="153"/>
      <c r="BY164" s="153"/>
      <c r="BZ164" s="153"/>
      <c r="CA164" s="153"/>
      <c r="CB164" s="153"/>
      <c r="CC164" s="153"/>
      <c r="CD164" s="153"/>
      <c r="CE164" s="153"/>
    </row>
    <row r="165" spans="1:83" ht="18"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c r="AG165" s="153"/>
      <c r="AH165" s="153"/>
      <c r="AI165" s="153"/>
      <c r="AJ165" s="153"/>
      <c r="AK165" s="153"/>
      <c r="AL165" s="153"/>
      <c r="AM165" s="153"/>
      <c r="AN165" s="153"/>
      <c r="AO165" s="153"/>
      <c r="AP165" s="153"/>
      <c r="AQ165" s="153"/>
      <c r="AR165" s="153"/>
      <c r="AS165" s="153"/>
      <c r="AT165" s="153"/>
      <c r="AU165" s="153"/>
      <c r="AV165" s="153"/>
      <c r="AW165" s="153"/>
      <c r="AX165" s="153"/>
      <c r="AY165" s="153"/>
      <c r="AZ165" s="153"/>
      <c r="BA165" s="153"/>
      <c r="BB165" s="153"/>
      <c r="BC165" s="153"/>
      <c r="BD165" s="153"/>
      <c r="BE165" s="153"/>
      <c r="BF165" s="153"/>
      <c r="BG165" s="153"/>
      <c r="BH165" s="153"/>
      <c r="BI165" s="153"/>
      <c r="BJ165" s="153"/>
      <c r="BK165" s="153"/>
      <c r="BL165" s="153"/>
      <c r="BM165" s="153"/>
      <c r="BN165" s="153"/>
      <c r="BO165" s="153"/>
      <c r="BP165" s="153"/>
      <c r="BQ165" s="153"/>
      <c r="BR165" s="153"/>
      <c r="BS165" s="153"/>
      <c r="BT165" s="153"/>
      <c r="BU165" s="153"/>
      <c r="BV165" s="153"/>
      <c r="BW165" s="153"/>
      <c r="BX165" s="153"/>
      <c r="BY165" s="153"/>
      <c r="BZ165" s="153"/>
      <c r="CA165" s="153"/>
      <c r="CB165" s="153"/>
      <c r="CC165" s="153"/>
      <c r="CD165" s="153"/>
      <c r="CE165" s="153"/>
    </row>
    <row r="166" spans="1:83" ht="18"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c r="AG166" s="153"/>
      <c r="AH166" s="153"/>
      <c r="AI166" s="153"/>
      <c r="AJ166" s="153"/>
      <c r="AK166" s="153"/>
      <c r="AL166" s="153"/>
      <c r="AM166" s="153"/>
      <c r="AN166" s="153"/>
      <c r="AO166" s="153"/>
      <c r="AP166" s="153"/>
      <c r="AQ166" s="153"/>
      <c r="AR166" s="153"/>
      <c r="AS166" s="153"/>
      <c r="AT166" s="153"/>
      <c r="AU166" s="153"/>
      <c r="AV166" s="153"/>
      <c r="AW166" s="153"/>
      <c r="AX166" s="153"/>
      <c r="AY166" s="153"/>
      <c r="AZ166" s="153"/>
      <c r="BA166" s="153"/>
      <c r="BB166" s="153"/>
      <c r="BC166" s="153"/>
      <c r="BD166" s="153"/>
      <c r="BE166" s="153"/>
      <c r="BF166" s="153"/>
      <c r="BG166" s="153"/>
      <c r="BH166" s="153"/>
      <c r="BI166" s="153"/>
      <c r="BJ166" s="153"/>
      <c r="BK166" s="153"/>
      <c r="BL166" s="153"/>
      <c r="BM166" s="153"/>
      <c r="BN166" s="153"/>
      <c r="BO166" s="153"/>
      <c r="BP166" s="153"/>
      <c r="BQ166" s="153"/>
      <c r="BR166" s="153"/>
      <c r="BS166" s="153"/>
      <c r="BT166" s="153"/>
      <c r="BU166" s="153"/>
      <c r="BV166" s="153"/>
      <c r="BW166" s="153"/>
      <c r="BX166" s="153"/>
      <c r="BY166" s="153"/>
      <c r="BZ166" s="153"/>
      <c r="CA166" s="153"/>
      <c r="CB166" s="153"/>
      <c r="CC166" s="153"/>
      <c r="CD166" s="153"/>
      <c r="CE166" s="153"/>
    </row>
    <row r="167" spans="1:83" ht="18"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c r="AG167" s="153"/>
      <c r="AH167" s="153"/>
      <c r="AI167" s="153"/>
      <c r="AJ167" s="153"/>
      <c r="AK167" s="153"/>
      <c r="AL167" s="153"/>
      <c r="AM167" s="153"/>
      <c r="AN167" s="153"/>
      <c r="AO167" s="153"/>
      <c r="AP167" s="153"/>
      <c r="AQ167" s="153"/>
      <c r="AR167" s="153"/>
      <c r="AS167" s="153"/>
      <c r="AT167" s="153"/>
      <c r="AU167" s="153"/>
      <c r="AV167" s="153"/>
      <c r="AW167" s="153"/>
      <c r="AX167" s="153"/>
      <c r="AY167" s="153"/>
      <c r="AZ167" s="153"/>
      <c r="BA167" s="153"/>
      <c r="BB167" s="153"/>
      <c r="BC167" s="153"/>
      <c r="BD167" s="153"/>
      <c r="BE167" s="153"/>
      <c r="BF167" s="153"/>
      <c r="BG167" s="153"/>
      <c r="BH167" s="153"/>
      <c r="BI167" s="153"/>
      <c r="BJ167" s="153"/>
      <c r="BK167" s="153"/>
      <c r="BL167" s="153"/>
      <c r="BM167" s="153"/>
      <c r="BN167" s="153"/>
      <c r="BO167" s="153"/>
      <c r="BP167" s="153"/>
      <c r="BQ167" s="153"/>
      <c r="BR167" s="153"/>
      <c r="BS167" s="153"/>
      <c r="BT167" s="153"/>
      <c r="BU167" s="153"/>
      <c r="BV167" s="153"/>
      <c r="BW167" s="153"/>
      <c r="BX167" s="153"/>
      <c r="BY167" s="153"/>
      <c r="BZ167" s="153"/>
      <c r="CA167" s="153"/>
      <c r="CB167" s="153"/>
      <c r="CC167" s="153"/>
      <c r="CD167" s="153"/>
      <c r="CE167" s="153"/>
    </row>
    <row r="168" spans="1:83" ht="18"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c r="AG168" s="153"/>
      <c r="AH168" s="153"/>
      <c r="AI168" s="153"/>
      <c r="AJ168" s="153"/>
      <c r="AK168" s="153"/>
      <c r="AL168" s="153"/>
      <c r="AM168" s="153"/>
      <c r="AN168" s="153"/>
      <c r="AO168" s="153"/>
      <c r="AP168" s="153"/>
      <c r="AQ168" s="153"/>
      <c r="AR168" s="153"/>
      <c r="AS168" s="153"/>
      <c r="AT168" s="153"/>
      <c r="AU168" s="153"/>
      <c r="AV168" s="153"/>
      <c r="AW168" s="153"/>
      <c r="AX168" s="153"/>
      <c r="AY168" s="153"/>
      <c r="AZ168" s="153"/>
      <c r="BA168" s="153"/>
      <c r="BB168" s="153"/>
      <c r="BC168" s="153"/>
      <c r="BD168" s="153"/>
      <c r="BE168" s="153"/>
      <c r="BF168" s="153"/>
      <c r="BG168" s="153"/>
      <c r="BH168" s="153"/>
      <c r="BI168" s="153"/>
      <c r="BJ168" s="153"/>
      <c r="BK168" s="153"/>
      <c r="BL168" s="153"/>
      <c r="BM168" s="153"/>
      <c r="BN168" s="153"/>
      <c r="BO168" s="153"/>
      <c r="BP168" s="153"/>
      <c r="BQ168" s="153"/>
      <c r="BR168" s="153"/>
      <c r="BS168" s="153"/>
      <c r="BT168" s="153"/>
      <c r="BU168" s="153"/>
      <c r="BV168" s="153"/>
      <c r="BW168" s="153"/>
      <c r="BX168" s="153"/>
      <c r="BY168" s="153"/>
      <c r="BZ168" s="153"/>
      <c r="CA168" s="153"/>
      <c r="CB168" s="153"/>
      <c r="CC168" s="153"/>
      <c r="CD168" s="153"/>
      <c r="CE168" s="153"/>
    </row>
    <row r="169" spans="1:83" ht="18"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c r="AG169" s="153"/>
      <c r="AH169" s="153"/>
      <c r="AI169" s="153"/>
      <c r="AJ169" s="153"/>
      <c r="AK169" s="153"/>
      <c r="AL169" s="153"/>
      <c r="AM169" s="153"/>
      <c r="AN169" s="153"/>
      <c r="AO169" s="153"/>
      <c r="AP169" s="153"/>
      <c r="AQ169" s="153"/>
      <c r="AR169" s="153"/>
      <c r="AS169" s="153"/>
      <c r="AT169" s="153"/>
      <c r="AU169" s="153"/>
      <c r="AV169" s="153"/>
      <c r="AW169" s="153"/>
      <c r="AX169" s="153"/>
      <c r="AY169" s="153"/>
      <c r="AZ169" s="153"/>
      <c r="BA169" s="153"/>
      <c r="BB169" s="153"/>
      <c r="BC169" s="153"/>
      <c r="BD169" s="153"/>
      <c r="BE169" s="153"/>
      <c r="BF169" s="153"/>
      <c r="BG169" s="153"/>
      <c r="BH169" s="153"/>
      <c r="BI169" s="153"/>
      <c r="BJ169" s="153"/>
      <c r="BK169" s="153"/>
      <c r="BL169" s="153"/>
      <c r="BM169" s="153"/>
      <c r="BN169" s="153"/>
      <c r="BO169" s="153"/>
      <c r="BP169" s="153"/>
      <c r="BQ169" s="153"/>
      <c r="BR169" s="153"/>
      <c r="BS169" s="153"/>
      <c r="BT169" s="153"/>
      <c r="BU169" s="153"/>
      <c r="BV169" s="153"/>
      <c r="BW169" s="153"/>
      <c r="BX169" s="153"/>
      <c r="BY169" s="153"/>
      <c r="BZ169" s="153"/>
      <c r="CA169" s="153"/>
      <c r="CB169" s="153"/>
      <c r="CC169" s="153"/>
      <c r="CD169" s="153"/>
      <c r="CE169" s="153"/>
    </row>
    <row r="170" spans="1:83" ht="18"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3"/>
      <c r="AH170" s="153"/>
      <c r="AI170" s="153"/>
      <c r="AJ170" s="153"/>
      <c r="AK170" s="153"/>
      <c r="AL170" s="153"/>
      <c r="AM170" s="153"/>
      <c r="AN170" s="153"/>
      <c r="AO170" s="153"/>
      <c r="AP170" s="153"/>
      <c r="AQ170" s="153"/>
      <c r="AR170" s="153"/>
      <c r="AS170" s="153"/>
      <c r="AT170" s="153"/>
      <c r="AU170" s="153"/>
      <c r="AV170" s="153"/>
      <c r="AW170" s="153"/>
      <c r="AX170" s="153"/>
      <c r="AY170" s="153"/>
      <c r="AZ170" s="153"/>
      <c r="BA170" s="153"/>
      <c r="BB170" s="153"/>
      <c r="BC170" s="153"/>
      <c r="BD170" s="153"/>
      <c r="BE170" s="153"/>
      <c r="BF170" s="153"/>
      <c r="BG170" s="153"/>
      <c r="BH170" s="153"/>
      <c r="BI170" s="153"/>
      <c r="BJ170" s="153"/>
      <c r="BK170" s="153"/>
      <c r="BL170" s="153"/>
      <c r="BM170" s="153"/>
      <c r="BN170" s="153"/>
      <c r="BO170" s="153"/>
      <c r="BP170" s="153"/>
      <c r="BQ170" s="153"/>
      <c r="BR170" s="153"/>
      <c r="BS170" s="153"/>
      <c r="BT170" s="153"/>
      <c r="BU170" s="153"/>
      <c r="BV170" s="153"/>
      <c r="BW170" s="153"/>
      <c r="BX170" s="153"/>
      <c r="BY170" s="153"/>
      <c r="BZ170" s="153"/>
      <c r="CA170" s="153"/>
      <c r="CB170" s="153"/>
      <c r="CC170" s="153"/>
      <c r="CD170" s="153"/>
      <c r="CE170" s="153"/>
    </row>
    <row r="171" spans="1:83" ht="18"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c r="AG171" s="153"/>
      <c r="AH171" s="153"/>
      <c r="AI171" s="153"/>
      <c r="AJ171" s="153"/>
      <c r="AK171" s="153"/>
      <c r="AL171" s="153"/>
      <c r="AM171" s="153"/>
      <c r="AN171" s="153"/>
      <c r="AO171" s="153"/>
      <c r="AP171" s="153"/>
      <c r="AQ171" s="153"/>
      <c r="AR171" s="153"/>
      <c r="AS171" s="153"/>
      <c r="AT171" s="153"/>
      <c r="AU171" s="153"/>
      <c r="AV171" s="153"/>
      <c r="AW171" s="153"/>
      <c r="AX171" s="153"/>
      <c r="AY171" s="153"/>
      <c r="AZ171" s="153"/>
      <c r="BA171" s="153"/>
      <c r="BB171" s="153"/>
      <c r="BC171" s="153"/>
      <c r="BD171" s="153"/>
      <c r="BE171" s="153"/>
      <c r="BF171" s="153"/>
      <c r="BG171" s="153"/>
      <c r="BH171" s="153"/>
      <c r="BI171" s="153"/>
      <c r="BJ171" s="153"/>
      <c r="BK171" s="153"/>
      <c r="BL171" s="153"/>
      <c r="BM171" s="153"/>
      <c r="BN171" s="153"/>
      <c r="BO171" s="153"/>
      <c r="BP171" s="153"/>
      <c r="BQ171" s="153"/>
      <c r="BR171" s="153"/>
      <c r="BS171" s="153"/>
      <c r="BT171" s="153"/>
      <c r="BU171" s="153"/>
      <c r="BV171" s="153"/>
      <c r="BW171" s="153"/>
      <c r="BX171" s="153"/>
      <c r="BY171" s="153"/>
      <c r="BZ171" s="153"/>
      <c r="CA171" s="153"/>
      <c r="CB171" s="153"/>
      <c r="CC171" s="153"/>
      <c r="CD171" s="153"/>
      <c r="CE171" s="153"/>
    </row>
    <row r="172" spans="1:83" ht="18"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c r="AG172" s="153"/>
      <c r="AH172" s="153"/>
      <c r="AI172" s="153"/>
      <c r="AJ172" s="153"/>
      <c r="AK172" s="153"/>
      <c r="AL172" s="153"/>
      <c r="AM172" s="153"/>
      <c r="AN172" s="153"/>
      <c r="AO172" s="153"/>
      <c r="AP172" s="153"/>
      <c r="AQ172" s="153"/>
      <c r="AR172" s="153"/>
      <c r="AS172" s="153"/>
      <c r="AT172" s="153"/>
      <c r="AU172" s="153"/>
      <c r="AV172" s="153"/>
      <c r="AW172" s="153"/>
      <c r="AX172" s="153"/>
      <c r="AY172" s="153"/>
      <c r="AZ172" s="153"/>
      <c r="BA172" s="153"/>
      <c r="BB172" s="153"/>
      <c r="BC172" s="153"/>
      <c r="BD172" s="153"/>
      <c r="BE172" s="153"/>
      <c r="BF172" s="153"/>
      <c r="BG172" s="153"/>
      <c r="BH172" s="153"/>
      <c r="BI172" s="153"/>
      <c r="BJ172" s="153"/>
      <c r="BK172" s="153"/>
      <c r="BL172" s="153"/>
      <c r="BM172" s="153"/>
      <c r="BN172" s="153"/>
      <c r="BO172" s="153"/>
      <c r="BP172" s="153"/>
      <c r="BQ172" s="153"/>
      <c r="BR172" s="153"/>
      <c r="BS172" s="153"/>
      <c r="BT172" s="153"/>
      <c r="BU172" s="153"/>
      <c r="BV172" s="153"/>
      <c r="BW172" s="153"/>
      <c r="BX172" s="153"/>
      <c r="BY172" s="153"/>
      <c r="BZ172" s="153"/>
      <c r="CA172" s="153"/>
      <c r="CB172" s="153"/>
      <c r="CC172" s="153"/>
      <c r="CD172" s="153"/>
      <c r="CE172" s="153"/>
    </row>
    <row r="173" spans="1:83" ht="18"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3"/>
      <c r="AJ173" s="153"/>
      <c r="AK173" s="153"/>
      <c r="AL173" s="153"/>
      <c r="AM173" s="153"/>
      <c r="AN173" s="153"/>
      <c r="AO173" s="153"/>
      <c r="AP173" s="153"/>
      <c r="AQ173" s="153"/>
      <c r="AR173" s="153"/>
      <c r="AS173" s="153"/>
      <c r="AT173" s="153"/>
      <c r="AU173" s="153"/>
      <c r="AV173" s="153"/>
      <c r="AW173" s="153"/>
      <c r="AX173" s="153"/>
      <c r="AY173" s="153"/>
      <c r="AZ173" s="153"/>
      <c r="BA173" s="153"/>
      <c r="BB173" s="153"/>
      <c r="BC173" s="153"/>
      <c r="BD173" s="153"/>
      <c r="BE173" s="153"/>
      <c r="BF173" s="153"/>
      <c r="BG173" s="153"/>
      <c r="BH173" s="153"/>
      <c r="BI173" s="153"/>
      <c r="BJ173" s="153"/>
      <c r="BK173" s="153"/>
      <c r="BL173" s="153"/>
      <c r="BM173" s="153"/>
      <c r="BN173" s="153"/>
      <c r="BO173" s="153"/>
      <c r="BP173" s="153"/>
      <c r="BQ173" s="153"/>
      <c r="BR173" s="153"/>
      <c r="BS173" s="153"/>
      <c r="BT173" s="153"/>
      <c r="BU173" s="153"/>
      <c r="BV173" s="153"/>
      <c r="BW173" s="153"/>
      <c r="BX173" s="153"/>
      <c r="BY173" s="153"/>
      <c r="BZ173" s="153"/>
      <c r="CA173" s="153"/>
      <c r="CB173" s="153"/>
      <c r="CC173" s="153"/>
      <c r="CD173" s="153"/>
      <c r="CE173" s="153"/>
    </row>
    <row r="174" spans="1:83" ht="18"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c r="AG174" s="153"/>
      <c r="AH174" s="153"/>
      <c r="AI174" s="153"/>
      <c r="AJ174" s="153"/>
      <c r="AK174" s="153"/>
      <c r="AL174" s="153"/>
      <c r="AM174" s="153"/>
      <c r="AN174" s="153"/>
      <c r="AO174" s="153"/>
      <c r="AP174" s="153"/>
      <c r="AQ174" s="153"/>
      <c r="AR174" s="153"/>
      <c r="AS174" s="153"/>
      <c r="AT174" s="153"/>
      <c r="AU174" s="153"/>
      <c r="AV174" s="153"/>
      <c r="AW174" s="153"/>
      <c r="AX174" s="153"/>
      <c r="AY174" s="153"/>
      <c r="AZ174" s="153"/>
      <c r="BA174" s="153"/>
      <c r="BB174" s="153"/>
      <c r="BC174" s="153"/>
      <c r="BD174" s="153"/>
      <c r="BE174" s="153"/>
      <c r="BF174" s="153"/>
      <c r="BG174" s="153"/>
      <c r="BH174" s="153"/>
      <c r="BI174" s="153"/>
      <c r="BJ174" s="153"/>
      <c r="BK174" s="153"/>
      <c r="BL174" s="153"/>
      <c r="BM174" s="153"/>
      <c r="BN174" s="153"/>
      <c r="BO174" s="153"/>
      <c r="BP174" s="153"/>
      <c r="BQ174" s="153"/>
      <c r="BR174" s="153"/>
      <c r="BS174" s="153"/>
      <c r="BT174" s="153"/>
      <c r="BU174" s="153"/>
      <c r="BV174" s="153"/>
      <c r="BW174" s="153"/>
      <c r="BX174" s="153"/>
      <c r="BY174" s="153"/>
      <c r="BZ174" s="153"/>
      <c r="CA174" s="153"/>
      <c r="CB174" s="153"/>
      <c r="CC174" s="153"/>
      <c r="CD174" s="153"/>
      <c r="CE174" s="153"/>
    </row>
    <row r="175" spans="1:83" ht="18"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3"/>
      <c r="AN175" s="153"/>
      <c r="AO175" s="153"/>
      <c r="AP175" s="153"/>
      <c r="AQ175" s="153"/>
      <c r="AR175" s="153"/>
      <c r="AS175" s="153"/>
      <c r="AT175" s="153"/>
      <c r="AU175" s="153"/>
      <c r="AV175" s="153"/>
      <c r="AW175" s="153"/>
      <c r="AX175" s="153"/>
      <c r="AY175" s="153"/>
      <c r="AZ175" s="153"/>
      <c r="BA175" s="153"/>
      <c r="BB175" s="153"/>
      <c r="BC175" s="153"/>
      <c r="BD175" s="153"/>
      <c r="BE175" s="153"/>
      <c r="BF175" s="153"/>
      <c r="BG175" s="153"/>
      <c r="BH175" s="153"/>
      <c r="BI175" s="153"/>
      <c r="BJ175" s="153"/>
      <c r="BK175" s="153"/>
      <c r="BL175" s="153"/>
      <c r="BM175" s="153"/>
      <c r="BN175" s="153"/>
      <c r="BO175" s="153"/>
      <c r="BP175" s="153"/>
      <c r="BQ175" s="153"/>
      <c r="BR175" s="153"/>
      <c r="BS175" s="153"/>
      <c r="BT175" s="153"/>
      <c r="BU175" s="153"/>
      <c r="BV175" s="153"/>
      <c r="BW175" s="153"/>
      <c r="BX175" s="153"/>
      <c r="BY175" s="153"/>
      <c r="BZ175" s="153"/>
      <c r="CA175" s="153"/>
      <c r="CB175" s="153"/>
      <c r="CC175" s="153"/>
      <c r="CD175" s="153"/>
      <c r="CE175" s="153"/>
    </row>
    <row r="176" spans="1:83" ht="18"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c r="AN176" s="153"/>
      <c r="AO176" s="153"/>
      <c r="AP176" s="153"/>
      <c r="AQ176" s="153"/>
      <c r="AR176" s="153"/>
      <c r="AS176" s="153"/>
      <c r="AT176" s="153"/>
      <c r="AU176" s="153"/>
      <c r="AV176" s="153"/>
      <c r="AW176" s="153"/>
      <c r="AX176" s="153"/>
      <c r="AY176" s="153"/>
      <c r="AZ176" s="153"/>
      <c r="BA176" s="153"/>
      <c r="BB176" s="153"/>
      <c r="BC176" s="153"/>
      <c r="BD176" s="153"/>
      <c r="BE176" s="153"/>
      <c r="BF176" s="153"/>
      <c r="BG176" s="153"/>
      <c r="BH176" s="153"/>
      <c r="BI176" s="153"/>
      <c r="BJ176" s="153"/>
      <c r="BK176" s="153"/>
      <c r="BL176" s="153"/>
      <c r="BM176" s="153"/>
      <c r="BN176" s="153"/>
      <c r="BO176" s="153"/>
      <c r="BP176" s="153"/>
      <c r="BQ176" s="153"/>
      <c r="BR176" s="153"/>
      <c r="BS176" s="153"/>
      <c r="BT176" s="153"/>
      <c r="BU176" s="153"/>
      <c r="BV176" s="153"/>
      <c r="BW176" s="153"/>
      <c r="BX176" s="153"/>
      <c r="BY176" s="153"/>
      <c r="BZ176" s="153"/>
      <c r="CA176" s="153"/>
      <c r="CB176" s="153"/>
      <c r="CC176" s="153"/>
      <c r="CD176" s="153"/>
      <c r="CE176" s="153"/>
    </row>
    <row r="177" spans="1:83" ht="18"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c r="AG177" s="153"/>
      <c r="AH177" s="153"/>
      <c r="AI177" s="153"/>
      <c r="AJ177" s="153"/>
      <c r="AK177" s="153"/>
      <c r="AL177" s="153"/>
      <c r="AM177" s="153"/>
      <c r="AN177" s="153"/>
      <c r="AO177" s="153"/>
      <c r="AP177" s="153"/>
      <c r="AQ177" s="153"/>
      <c r="AR177" s="153"/>
      <c r="AS177" s="153"/>
      <c r="AT177" s="153"/>
      <c r="AU177" s="153"/>
      <c r="AV177" s="153"/>
      <c r="AW177" s="153"/>
      <c r="AX177" s="153"/>
      <c r="AY177" s="153"/>
      <c r="AZ177" s="153"/>
      <c r="BA177" s="153"/>
      <c r="BB177" s="153"/>
      <c r="BC177" s="153"/>
      <c r="BD177" s="153"/>
      <c r="BE177" s="153"/>
      <c r="BF177" s="153"/>
      <c r="BG177" s="153"/>
      <c r="BH177" s="153"/>
      <c r="BI177" s="153"/>
      <c r="BJ177" s="153"/>
      <c r="BK177" s="153"/>
      <c r="BL177" s="153"/>
      <c r="BM177" s="153"/>
      <c r="BN177" s="153"/>
      <c r="BO177" s="153"/>
      <c r="BP177" s="153"/>
      <c r="BQ177" s="153"/>
      <c r="BR177" s="153"/>
      <c r="BS177" s="153"/>
      <c r="BT177" s="153"/>
      <c r="BU177" s="153"/>
      <c r="BV177" s="153"/>
      <c r="BW177" s="153"/>
      <c r="BX177" s="153"/>
      <c r="BY177" s="153"/>
      <c r="BZ177" s="153"/>
      <c r="CA177" s="153"/>
      <c r="CB177" s="153"/>
      <c r="CC177" s="153"/>
      <c r="CD177" s="153"/>
      <c r="CE177" s="153"/>
    </row>
    <row r="178" spans="1:83" ht="18"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c r="AA178" s="153"/>
      <c r="AB178" s="153"/>
      <c r="AC178" s="153"/>
      <c r="AD178" s="153"/>
      <c r="AE178" s="153"/>
      <c r="AF178" s="153"/>
      <c r="AG178" s="153"/>
      <c r="AH178" s="153"/>
      <c r="AI178" s="153"/>
      <c r="AJ178" s="153"/>
      <c r="AK178" s="153"/>
      <c r="AL178" s="153"/>
      <c r="AM178" s="153"/>
      <c r="AN178" s="153"/>
      <c r="AO178" s="153"/>
      <c r="AP178" s="153"/>
      <c r="AQ178" s="153"/>
      <c r="AR178" s="153"/>
      <c r="AS178" s="153"/>
      <c r="AT178" s="153"/>
      <c r="AU178" s="153"/>
      <c r="AV178" s="153"/>
      <c r="AW178" s="153"/>
      <c r="AX178" s="153"/>
      <c r="AY178" s="153"/>
      <c r="AZ178" s="153"/>
      <c r="BA178" s="153"/>
      <c r="BB178" s="153"/>
      <c r="BC178" s="153"/>
      <c r="BD178" s="153"/>
      <c r="BE178" s="153"/>
      <c r="BF178" s="153"/>
      <c r="BG178" s="153"/>
      <c r="BH178" s="153"/>
      <c r="BI178" s="153"/>
      <c r="BJ178" s="153"/>
      <c r="BK178" s="153"/>
      <c r="BL178" s="153"/>
      <c r="BM178" s="153"/>
      <c r="BN178" s="153"/>
      <c r="BO178" s="153"/>
      <c r="BP178" s="153"/>
      <c r="BQ178" s="153"/>
      <c r="BR178" s="153"/>
      <c r="BS178" s="153"/>
      <c r="BT178" s="153"/>
      <c r="BU178" s="153"/>
      <c r="BV178" s="153"/>
      <c r="BW178" s="153"/>
      <c r="BX178" s="153"/>
      <c r="BY178" s="153"/>
      <c r="BZ178" s="153"/>
      <c r="CA178" s="153"/>
      <c r="CB178" s="153"/>
      <c r="CC178" s="153"/>
      <c r="CD178" s="153"/>
      <c r="CE178" s="153"/>
    </row>
    <row r="179" spans="1:83" ht="18"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153"/>
      <c r="AV179" s="153"/>
      <c r="AW179" s="153"/>
      <c r="AX179" s="153"/>
      <c r="AY179" s="153"/>
      <c r="AZ179" s="153"/>
      <c r="BA179" s="153"/>
      <c r="BB179" s="153"/>
      <c r="BC179" s="153"/>
      <c r="BD179" s="153"/>
      <c r="BE179" s="153"/>
      <c r="BF179" s="153"/>
      <c r="BG179" s="153"/>
      <c r="BH179" s="153"/>
      <c r="BI179" s="153"/>
      <c r="BJ179" s="153"/>
      <c r="BK179" s="153"/>
      <c r="BL179" s="153"/>
      <c r="BM179" s="153"/>
      <c r="BN179" s="153"/>
      <c r="BO179" s="153"/>
      <c r="BP179" s="153"/>
      <c r="BQ179" s="153"/>
      <c r="BR179" s="153"/>
      <c r="BS179" s="153"/>
      <c r="BT179" s="153"/>
      <c r="BU179" s="153"/>
      <c r="BV179" s="153"/>
      <c r="BW179" s="153"/>
      <c r="BX179" s="153"/>
      <c r="BY179" s="153"/>
      <c r="BZ179" s="153"/>
      <c r="CA179" s="153"/>
      <c r="CB179" s="153"/>
      <c r="CC179" s="153"/>
      <c r="CD179" s="153"/>
      <c r="CE179" s="153"/>
    </row>
    <row r="180" spans="1:83" ht="18"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c r="AA180" s="153"/>
      <c r="AB180" s="153"/>
      <c r="AC180" s="153"/>
      <c r="AD180" s="153"/>
      <c r="AE180" s="153"/>
      <c r="AF180" s="153"/>
      <c r="AG180" s="153"/>
      <c r="AH180" s="153"/>
      <c r="AI180" s="153"/>
      <c r="AJ180" s="153"/>
      <c r="AK180" s="153"/>
      <c r="AL180" s="153"/>
      <c r="AM180" s="153"/>
      <c r="AN180" s="153"/>
      <c r="AO180" s="153"/>
      <c r="AP180" s="153"/>
      <c r="AQ180" s="153"/>
      <c r="AR180" s="153"/>
      <c r="AS180" s="153"/>
      <c r="AT180" s="153"/>
      <c r="AU180" s="153"/>
      <c r="AV180" s="153"/>
      <c r="AW180" s="153"/>
      <c r="AX180" s="153"/>
      <c r="AY180" s="153"/>
      <c r="AZ180" s="153"/>
      <c r="BA180" s="153"/>
      <c r="BB180" s="153"/>
      <c r="BC180" s="153"/>
      <c r="BD180" s="153"/>
      <c r="BE180" s="153"/>
      <c r="BF180" s="153"/>
      <c r="BG180" s="153"/>
      <c r="BH180" s="153"/>
      <c r="BI180" s="153"/>
      <c r="BJ180" s="153"/>
      <c r="BK180" s="153"/>
      <c r="BL180" s="153"/>
      <c r="BM180" s="153"/>
      <c r="BN180" s="153"/>
      <c r="BO180" s="153"/>
      <c r="BP180" s="153"/>
      <c r="BQ180" s="153"/>
      <c r="BR180" s="153"/>
      <c r="BS180" s="153"/>
      <c r="BT180" s="153"/>
      <c r="BU180" s="153"/>
      <c r="BV180" s="153"/>
      <c r="BW180" s="153"/>
      <c r="BX180" s="153"/>
      <c r="BY180" s="153"/>
      <c r="BZ180" s="153"/>
      <c r="CA180" s="153"/>
      <c r="CB180" s="153"/>
      <c r="CC180" s="153"/>
      <c r="CD180" s="153"/>
      <c r="CE180" s="153"/>
    </row>
    <row r="181" spans="1:83" ht="18"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c r="AG181" s="153"/>
      <c r="AH181" s="153"/>
      <c r="AI181" s="153"/>
      <c r="AJ181" s="153"/>
      <c r="AK181" s="153"/>
      <c r="AL181" s="153"/>
      <c r="AM181" s="153"/>
      <c r="AN181" s="153"/>
      <c r="AO181" s="153"/>
      <c r="AP181" s="153"/>
      <c r="AQ181" s="153"/>
      <c r="AR181" s="153"/>
      <c r="AS181" s="153"/>
      <c r="AT181" s="153"/>
      <c r="AU181" s="153"/>
      <c r="AV181" s="153"/>
      <c r="AW181" s="153"/>
      <c r="AX181" s="153"/>
      <c r="AY181" s="153"/>
      <c r="AZ181" s="153"/>
      <c r="BA181" s="153"/>
      <c r="BB181" s="153"/>
      <c r="BC181" s="153"/>
      <c r="BD181" s="153"/>
      <c r="BE181" s="153"/>
      <c r="BF181" s="153"/>
      <c r="BG181" s="153"/>
      <c r="BH181" s="153"/>
      <c r="BI181" s="153"/>
      <c r="BJ181" s="153"/>
      <c r="BK181" s="153"/>
      <c r="BL181" s="153"/>
      <c r="BM181" s="153"/>
      <c r="BN181" s="153"/>
      <c r="BO181" s="153"/>
      <c r="BP181" s="153"/>
      <c r="BQ181" s="153"/>
      <c r="BR181" s="153"/>
      <c r="BS181" s="153"/>
      <c r="BT181" s="153"/>
      <c r="BU181" s="153"/>
      <c r="BV181" s="153"/>
      <c r="BW181" s="153"/>
      <c r="BX181" s="153"/>
      <c r="BY181" s="153"/>
      <c r="BZ181" s="153"/>
      <c r="CA181" s="153"/>
      <c r="CB181" s="153"/>
      <c r="CC181" s="153"/>
      <c r="CD181" s="153"/>
      <c r="CE181" s="153"/>
    </row>
    <row r="182" spans="1:83" ht="18"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c r="AA182" s="153"/>
      <c r="AB182" s="153"/>
      <c r="AC182" s="153"/>
      <c r="AD182" s="153"/>
      <c r="AE182" s="153"/>
      <c r="AF182" s="153"/>
      <c r="AG182" s="153"/>
      <c r="AH182" s="153"/>
      <c r="AI182" s="153"/>
      <c r="AJ182" s="153"/>
      <c r="AK182" s="153"/>
      <c r="AL182" s="153"/>
      <c r="AM182" s="153"/>
      <c r="AN182" s="153"/>
      <c r="AO182" s="153"/>
      <c r="AP182" s="153"/>
      <c r="AQ182" s="153"/>
      <c r="AR182" s="153"/>
      <c r="AS182" s="153"/>
      <c r="AT182" s="153"/>
      <c r="AU182" s="153"/>
      <c r="AV182" s="153"/>
      <c r="AW182" s="153"/>
      <c r="AX182" s="153"/>
      <c r="AY182" s="153"/>
      <c r="AZ182" s="153"/>
      <c r="BA182" s="153"/>
      <c r="BB182" s="153"/>
      <c r="BC182" s="153"/>
      <c r="BD182" s="153"/>
      <c r="BE182" s="153"/>
      <c r="BF182" s="153"/>
      <c r="BG182" s="153"/>
      <c r="BH182" s="153"/>
      <c r="BI182" s="153"/>
      <c r="BJ182" s="153"/>
      <c r="BK182" s="153"/>
      <c r="BL182" s="153"/>
      <c r="BM182" s="153"/>
      <c r="BN182" s="153"/>
      <c r="BO182" s="153"/>
      <c r="BP182" s="153"/>
      <c r="BQ182" s="153"/>
      <c r="BR182" s="153"/>
      <c r="BS182" s="153"/>
      <c r="BT182" s="153"/>
      <c r="BU182" s="153"/>
      <c r="BV182" s="153"/>
      <c r="BW182" s="153"/>
      <c r="BX182" s="153"/>
      <c r="BY182" s="153"/>
      <c r="BZ182" s="153"/>
      <c r="CA182" s="153"/>
      <c r="CB182" s="153"/>
      <c r="CC182" s="153"/>
      <c r="CD182" s="153"/>
      <c r="CE182" s="153"/>
    </row>
    <row r="183" spans="1:83" ht="18"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c r="AG183" s="153"/>
      <c r="AH183" s="153"/>
      <c r="AI183" s="153"/>
      <c r="AJ183" s="153"/>
      <c r="AK183" s="153"/>
      <c r="AL183" s="153"/>
      <c r="AM183" s="153"/>
      <c r="AN183" s="153"/>
      <c r="AO183" s="153"/>
      <c r="AP183" s="153"/>
      <c r="AQ183" s="153"/>
      <c r="AR183" s="153"/>
      <c r="AS183" s="153"/>
      <c r="AT183" s="153"/>
      <c r="AU183" s="153"/>
      <c r="AV183" s="153"/>
      <c r="AW183" s="153"/>
      <c r="AX183" s="153"/>
      <c r="AY183" s="153"/>
      <c r="AZ183" s="153"/>
      <c r="BA183" s="153"/>
      <c r="BB183" s="153"/>
      <c r="BC183" s="153"/>
      <c r="BD183" s="153"/>
      <c r="BE183" s="153"/>
      <c r="BF183" s="153"/>
      <c r="BG183" s="153"/>
      <c r="BH183" s="153"/>
      <c r="BI183" s="153"/>
      <c r="BJ183" s="153"/>
      <c r="BK183" s="153"/>
      <c r="BL183" s="153"/>
      <c r="BM183" s="153"/>
      <c r="BN183" s="153"/>
      <c r="BO183" s="153"/>
      <c r="BP183" s="153"/>
      <c r="BQ183" s="153"/>
      <c r="BR183" s="153"/>
      <c r="BS183" s="153"/>
      <c r="BT183" s="153"/>
      <c r="BU183" s="153"/>
      <c r="BV183" s="153"/>
      <c r="BW183" s="153"/>
      <c r="BX183" s="153"/>
      <c r="BY183" s="153"/>
      <c r="BZ183" s="153"/>
      <c r="CA183" s="153"/>
      <c r="CB183" s="153"/>
      <c r="CC183" s="153"/>
      <c r="CD183" s="153"/>
      <c r="CE183" s="153"/>
    </row>
    <row r="184" spans="1:83" ht="18"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c r="AA184" s="153"/>
      <c r="AB184" s="153"/>
      <c r="AC184" s="153"/>
      <c r="AD184" s="153"/>
      <c r="AE184" s="153"/>
      <c r="AF184" s="153"/>
      <c r="AG184" s="153"/>
      <c r="AH184" s="153"/>
      <c r="AI184" s="153"/>
      <c r="AJ184" s="153"/>
      <c r="AK184" s="153"/>
      <c r="AL184" s="153"/>
      <c r="AM184" s="153"/>
      <c r="AN184" s="153"/>
      <c r="AO184" s="153"/>
      <c r="AP184" s="153"/>
      <c r="AQ184" s="153"/>
      <c r="AR184" s="153"/>
      <c r="AS184" s="153"/>
      <c r="AT184" s="153"/>
      <c r="AU184" s="153"/>
      <c r="AV184" s="153"/>
      <c r="AW184" s="153"/>
      <c r="AX184" s="153"/>
      <c r="AY184" s="153"/>
      <c r="AZ184" s="153"/>
      <c r="BA184" s="153"/>
      <c r="BB184" s="153"/>
      <c r="BC184" s="153"/>
      <c r="BD184" s="153"/>
      <c r="BE184" s="153"/>
      <c r="BF184" s="153"/>
      <c r="BG184" s="153"/>
      <c r="BH184" s="153"/>
      <c r="BI184" s="153"/>
      <c r="BJ184" s="153"/>
      <c r="BK184" s="153"/>
      <c r="BL184" s="153"/>
      <c r="BM184" s="153"/>
      <c r="BN184" s="153"/>
      <c r="BO184" s="153"/>
      <c r="BP184" s="153"/>
      <c r="BQ184" s="153"/>
      <c r="BR184" s="153"/>
      <c r="BS184" s="153"/>
      <c r="BT184" s="153"/>
      <c r="BU184" s="153"/>
      <c r="BV184" s="153"/>
      <c r="BW184" s="153"/>
      <c r="BX184" s="153"/>
      <c r="BY184" s="153"/>
      <c r="BZ184" s="153"/>
      <c r="CA184" s="153"/>
      <c r="CB184" s="153"/>
      <c r="CC184" s="153"/>
      <c r="CD184" s="153"/>
      <c r="CE184" s="153"/>
    </row>
    <row r="185" spans="1:83" ht="18"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153"/>
      <c r="AP185" s="153"/>
      <c r="AQ185" s="153"/>
      <c r="AR185" s="153"/>
      <c r="AS185" s="153"/>
      <c r="AT185" s="153"/>
      <c r="AU185" s="153"/>
      <c r="AV185" s="153"/>
      <c r="AW185" s="153"/>
      <c r="AX185" s="153"/>
      <c r="AY185" s="153"/>
      <c r="AZ185" s="153"/>
      <c r="BA185" s="153"/>
      <c r="BB185" s="153"/>
      <c r="BC185" s="153"/>
      <c r="BD185" s="153"/>
      <c r="BE185" s="153"/>
      <c r="BF185" s="153"/>
      <c r="BG185" s="153"/>
      <c r="BH185" s="153"/>
      <c r="BI185" s="153"/>
      <c r="BJ185" s="153"/>
      <c r="BK185" s="153"/>
      <c r="BL185" s="153"/>
      <c r="BM185" s="153"/>
      <c r="BN185" s="153"/>
      <c r="BO185" s="153"/>
      <c r="BP185" s="153"/>
      <c r="BQ185" s="153"/>
      <c r="BR185" s="153"/>
      <c r="BS185" s="153"/>
      <c r="BT185" s="153"/>
      <c r="BU185" s="153"/>
      <c r="BV185" s="153"/>
      <c r="BW185" s="153"/>
      <c r="BX185" s="153"/>
      <c r="BY185" s="153"/>
      <c r="BZ185" s="153"/>
      <c r="CA185" s="153"/>
      <c r="CB185" s="153"/>
      <c r="CC185" s="153"/>
      <c r="CD185" s="153"/>
      <c r="CE185" s="153"/>
    </row>
    <row r="186" spans="1:83" ht="18"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c r="AG186" s="153"/>
      <c r="AH186" s="153"/>
      <c r="AI186" s="153"/>
      <c r="AJ186" s="153"/>
      <c r="AK186" s="153"/>
      <c r="AL186" s="153"/>
      <c r="AM186" s="153"/>
      <c r="AN186" s="153"/>
      <c r="AO186" s="153"/>
      <c r="AP186" s="153"/>
      <c r="AQ186" s="153"/>
      <c r="AR186" s="153"/>
      <c r="AS186" s="153"/>
      <c r="AT186" s="153"/>
      <c r="AU186" s="153"/>
      <c r="AV186" s="153"/>
      <c r="AW186" s="153"/>
      <c r="AX186" s="153"/>
      <c r="AY186" s="153"/>
      <c r="AZ186" s="153"/>
      <c r="BA186" s="153"/>
      <c r="BB186" s="153"/>
      <c r="BC186" s="153"/>
      <c r="BD186" s="153"/>
      <c r="BE186" s="153"/>
      <c r="BF186" s="153"/>
      <c r="BG186" s="153"/>
      <c r="BH186" s="153"/>
      <c r="BI186" s="153"/>
      <c r="BJ186" s="153"/>
      <c r="BK186" s="153"/>
      <c r="BL186" s="153"/>
      <c r="BM186" s="153"/>
      <c r="BN186" s="153"/>
      <c r="BO186" s="153"/>
      <c r="BP186" s="153"/>
      <c r="BQ186" s="153"/>
      <c r="BR186" s="153"/>
      <c r="BS186" s="153"/>
      <c r="BT186" s="153"/>
      <c r="BU186" s="153"/>
      <c r="BV186" s="153"/>
      <c r="BW186" s="153"/>
      <c r="BX186" s="153"/>
      <c r="BY186" s="153"/>
      <c r="BZ186" s="153"/>
      <c r="CA186" s="153"/>
      <c r="CB186" s="153"/>
      <c r="CC186" s="153"/>
      <c r="CD186" s="153"/>
      <c r="CE186" s="153"/>
    </row>
    <row r="187" spans="1:83" ht="18"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c r="AG187" s="153"/>
      <c r="AH187" s="153"/>
      <c r="AI187" s="153"/>
      <c r="AJ187" s="153"/>
      <c r="AK187" s="153"/>
      <c r="AL187" s="153"/>
      <c r="AM187" s="153"/>
      <c r="AN187" s="153"/>
      <c r="AO187" s="153"/>
      <c r="AP187" s="153"/>
      <c r="AQ187" s="153"/>
      <c r="AR187" s="153"/>
      <c r="AS187" s="153"/>
      <c r="AT187" s="153"/>
      <c r="AU187" s="153"/>
      <c r="AV187" s="153"/>
      <c r="AW187" s="153"/>
      <c r="AX187" s="153"/>
      <c r="AY187" s="153"/>
      <c r="AZ187" s="153"/>
      <c r="BA187" s="153"/>
      <c r="BB187" s="153"/>
      <c r="BC187" s="153"/>
      <c r="BD187" s="153"/>
      <c r="BE187" s="153"/>
      <c r="BF187" s="153"/>
      <c r="BG187" s="153"/>
      <c r="BH187" s="153"/>
      <c r="BI187" s="153"/>
      <c r="BJ187" s="153"/>
      <c r="BK187" s="153"/>
      <c r="BL187" s="153"/>
      <c r="BM187" s="153"/>
      <c r="BN187" s="153"/>
      <c r="BO187" s="153"/>
      <c r="BP187" s="153"/>
      <c r="BQ187" s="153"/>
      <c r="BR187" s="153"/>
      <c r="BS187" s="153"/>
      <c r="BT187" s="153"/>
      <c r="BU187" s="153"/>
      <c r="BV187" s="153"/>
      <c r="BW187" s="153"/>
      <c r="BX187" s="153"/>
      <c r="BY187" s="153"/>
      <c r="BZ187" s="153"/>
      <c r="CA187" s="153"/>
      <c r="CB187" s="153"/>
      <c r="CC187" s="153"/>
      <c r="CD187" s="153"/>
      <c r="CE187" s="153"/>
    </row>
    <row r="188" spans="1:83" ht="18"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c r="AG188" s="153"/>
      <c r="AH188" s="153"/>
      <c r="AI188" s="153"/>
      <c r="AJ188" s="153"/>
      <c r="AK188" s="153"/>
      <c r="AL188" s="153"/>
      <c r="AM188" s="153"/>
      <c r="AN188" s="153"/>
      <c r="AO188" s="153"/>
      <c r="AP188" s="153"/>
      <c r="AQ188" s="153"/>
      <c r="AR188" s="153"/>
      <c r="AS188" s="153"/>
      <c r="AT188" s="153"/>
      <c r="AU188" s="153"/>
      <c r="AV188" s="153"/>
      <c r="AW188" s="153"/>
      <c r="AX188" s="153"/>
      <c r="AY188" s="153"/>
      <c r="AZ188" s="153"/>
      <c r="BA188" s="153"/>
      <c r="BB188" s="153"/>
      <c r="BC188" s="153"/>
      <c r="BD188" s="153"/>
      <c r="BE188" s="153"/>
      <c r="BF188" s="153"/>
      <c r="BG188" s="153"/>
      <c r="BH188" s="153"/>
      <c r="BI188" s="153"/>
      <c r="BJ188" s="153"/>
      <c r="BK188" s="153"/>
      <c r="BL188" s="153"/>
      <c r="BM188" s="153"/>
      <c r="BN188" s="153"/>
      <c r="BO188" s="153"/>
      <c r="BP188" s="153"/>
      <c r="BQ188" s="153"/>
      <c r="BR188" s="153"/>
      <c r="BS188" s="153"/>
      <c r="BT188" s="153"/>
      <c r="BU188" s="153"/>
      <c r="BV188" s="153"/>
      <c r="BW188" s="153"/>
      <c r="BX188" s="153"/>
      <c r="BY188" s="153"/>
      <c r="BZ188" s="153"/>
      <c r="CA188" s="153"/>
      <c r="CB188" s="153"/>
      <c r="CC188" s="153"/>
      <c r="CD188" s="153"/>
      <c r="CE188" s="153"/>
    </row>
    <row r="189" spans="1:83" ht="18"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c r="AN189" s="153"/>
      <c r="AO189" s="153"/>
      <c r="AP189" s="153"/>
      <c r="AQ189" s="153"/>
      <c r="AR189" s="153"/>
      <c r="AS189" s="153"/>
      <c r="AT189" s="153"/>
      <c r="AU189" s="153"/>
      <c r="AV189" s="153"/>
      <c r="AW189" s="153"/>
      <c r="AX189" s="153"/>
      <c r="AY189" s="153"/>
      <c r="AZ189" s="153"/>
      <c r="BA189" s="153"/>
      <c r="BB189" s="153"/>
      <c r="BC189" s="153"/>
      <c r="BD189" s="153"/>
      <c r="BE189" s="153"/>
      <c r="BF189" s="153"/>
      <c r="BG189" s="153"/>
      <c r="BH189" s="153"/>
      <c r="BI189" s="153"/>
      <c r="BJ189" s="153"/>
      <c r="BK189" s="153"/>
      <c r="BL189" s="153"/>
      <c r="BM189" s="153"/>
      <c r="BN189" s="153"/>
      <c r="BO189" s="153"/>
      <c r="BP189" s="153"/>
      <c r="BQ189" s="153"/>
      <c r="BR189" s="153"/>
      <c r="BS189" s="153"/>
      <c r="BT189" s="153"/>
      <c r="BU189" s="153"/>
      <c r="BV189" s="153"/>
      <c r="BW189" s="153"/>
      <c r="BX189" s="153"/>
      <c r="BY189" s="153"/>
      <c r="BZ189" s="153"/>
      <c r="CA189" s="153"/>
      <c r="CB189" s="153"/>
      <c r="CC189" s="153"/>
      <c r="CD189" s="153"/>
      <c r="CE189" s="153"/>
    </row>
    <row r="190" spans="1:83" ht="18"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c r="AG190" s="153"/>
      <c r="AH190" s="153"/>
      <c r="AI190" s="153"/>
      <c r="AJ190" s="153"/>
      <c r="AK190" s="153"/>
      <c r="AL190" s="153"/>
      <c r="AM190" s="153"/>
      <c r="AN190" s="153"/>
      <c r="AO190" s="153"/>
      <c r="AP190" s="153"/>
      <c r="AQ190" s="153"/>
      <c r="AR190" s="153"/>
      <c r="AS190" s="153"/>
      <c r="AT190" s="153"/>
      <c r="AU190" s="153"/>
      <c r="AV190" s="153"/>
      <c r="AW190" s="153"/>
      <c r="AX190" s="153"/>
      <c r="AY190" s="153"/>
      <c r="AZ190" s="153"/>
      <c r="BA190" s="153"/>
      <c r="BB190" s="153"/>
      <c r="BC190" s="153"/>
      <c r="BD190" s="153"/>
      <c r="BE190" s="153"/>
      <c r="BF190" s="153"/>
      <c r="BG190" s="153"/>
      <c r="BH190" s="153"/>
      <c r="BI190" s="153"/>
      <c r="BJ190" s="153"/>
      <c r="BK190" s="153"/>
      <c r="BL190" s="153"/>
      <c r="BM190" s="153"/>
      <c r="BN190" s="153"/>
      <c r="BO190" s="153"/>
      <c r="BP190" s="153"/>
      <c r="BQ190" s="153"/>
      <c r="BR190" s="153"/>
      <c r="BS190" s="153"/>
      <c r="BT190" s="153"/>
      <c r="BU190" s="153"/>
      <c r="BV190" s="153"/>
      <c r="BW190" s="153"/>
      <c r="BX190" s="153"/>
      <c r="BY190" s="153"/>
      <c r="BZ190" s="153"/>
      <c r="CA190" s="153"/>
      <c r="CB190" s="153"/>
      <c r="CC190" s="153"/>
      <c r="CD190" s="153"/>
      <c r="CE190" s="153"/>
    </row>
    <row r="191" spans="1:83" ht="18"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3"/>
      <c r="AN191" s="153"/>
      <c r="AO191" s="153"/>
      <c r="AP191" s="153"/>
      <c r="AQ191" s="153"/>
      <c r="AR191" s="153"/>
      <c r="AS191" s="153"/>
      <c r="AT191" s="153"/>
      <c r="AU191" s="153"/>
      <c r="AV191" s="153"/>
      <c r="AW191" s="153"/>
      <c r="AX191" s="153"/>
      <c r="AY191" s="153"/>
      <c r="AZ191" s="153"/>
      <c r="BA191" s="153"/>
      <c r="BB191" s="153"/>
      <c r="BC191" s="153"/>
      <c r="BD191" s="153"/>
      <c r="BE191" s="153"/>
      <c r="BF191" s="153"/>
      <c r="BG191" s="153"/>
      <c r="BH191" s="153"/>
      <c r="BI191" s="153"/>
      <c r="BJ191" s="153"/>
      <c r="BK191" s="153"/>
      <c r="BL191" s="153"/>
      <c r="BM191" s="153"/>
      <c r="BN191" s="153"/>
      <c r="BO191" s="153"/>
      <c r="BP191" s="153"/>
      <c r="BQ191" s="153"/>
      <c r="BR191" s="153"/>
      <c r="BS191" s="153"/>
      <c r="BT191" s="153"/>
      <c r="BU191" s="153"/>
      <c r="BV191" s="153"/>
      <c r="BW191" s="153"/>
      <c r="BX191" s="153"/>
      <c r="BY191" s="153"/>
      <c r="BZ191" s="153"/>
      <c r="CA191" s="153"/>
      <c r="CB191" s="153"/>
      <c r="CC191" s="153"/>
      <c r="CD191" s="153"/>
      <c r="CE191" s="153"/>
    </row>
    <row r="192" spans="1:83" ht="18"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c r="AG192" s="153"/>
      <c r="AH192" s="153"/>
      <c r="AI192" s="153"/>
      <c r="AJ192" s="153"/>
      <c r="AK192" s="153"/>
      <c r="AL192" s="153"/>
      <c r="AM192" s="153"/>
      <c r="AN192" s="153"/>
      <c r="AO192" s="153"/>
      <c r="AP192" s="153"/>
      <c r="AQ192" s="153"/>
      <c r="AR192" s="153"/>
      <c r="AS192" s="153"/>
      <c r="AT192" s="153"/>
      <c r="AU192" s="153"/>
      <c r="AV192" s="153"/>
      <c r="AW192" s="153"/>
      <c r="AX192" s="153"/>
      <c r="AY192" s="153"/>
      <c r="AZ192" s="153"/>
      <c r="BA192" s="153"/>
      <c r="BB192" s="153"/>
      <c r="BC192" s="153"/>
      <c r="BD192" s="153"/>
      <c r="BE192" s="153"/>
      <c r="BF192" s="153"/>
      <c r="BG192" s="153"/>
      <c r="BH192" s="153"/>
      <c r="BI192" s="153"/>
      <c r="BJ192" s="153"/>
      <c r="BK192" s="153"/>
      <c r="BL192" s="153"/>
      <c r="BM192" s="153"/>
      <c r="BN192" s="153"/>
      <c r="BO192" s="153"/>
      <c r="BP192" s="153"/>
      <c r="BQ192" s="153"/>
      <c r="BR192" s="153"/>
      <c r="BS192" s="153"/>
      <c r="BT192" s="153"/>
      <c r="BU192" s="153"/>
      <c r="BV192" s="153"/>
      <c r="BW192" s="153"/>
      <c r="BX192" s="153"/>
      <c r="BY192" s="153"/>
      <c r="BZ192" s="153"/>
      <c r="CA192" s="153"/>
      <c r="CB192" s="153"/>
      <c r="CC192" s="153"/>
      <c r="CD192" s="153"/>
      <c r="CE192" s="153"/>
    </row>
    <row r="193" spans="1:83" ht="18"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H193" s="153"/>
      <c r="AI193" s="153"/>
      <c r="AJ193" s="153"/>
      <c r="AK193" s="153"/>
      <c r="AL193" s="153"/>
      <c r="AM193" s="153"/>
      <c r="AN193" s="153"/>
      <c r="AO193" s="153"/>
      <c r="AP193" s="153"/>
      <c r="AQ193" s="153"/>
      <c r="AR193" s="153"/>
      <c r="AS193" s="153"/>
      <c r="AT193" s="153"/>
      <c r="AU193" s="153"/>
      <c r="AV193" s="153"/>
      <c r="AW193" s="153"/>
      <c r="AX193" s="153"/>
      <c r="AY193" s="153"/>
      <c r="AZ193" s="153"/>
      <c r="BA193" s="153"/>
      <c r="BB193" s="153"/>
      <c r="BC193" s="153"/>
      <c r="BD193" s="153"/>
      <c r="BE193" s="153"/>
      <c r="BF193" s="153"/>
      <c r="BG193" s="153"/>
      <c r="BH193" s="153"/>
      <c r="BI193" s="153"/>
      <c r="BJ193" s="153"/>
      <c r="BK193" s="153"/>
      <c r="BL193" s="153"/>
      <c r="BM193" s="153"/>
      <c r="BN193" s="153"/>
      <c r="BO193" s="153"/>
      <c r="BP193" s="153"/>
      <c r="BQ193" s="153"/>
      <c r="BR193" s="153"/>
      <c r="BS193" s="153"/>
      <c r="BT193" s="153"/>
      <c r="BU193" s="153"/>
      <c r="BV193" s="153"/>
      <c r="BW193" s="153"/>
      <c r="BX193" s="153"/>
      <c r="BY193" s="153"/>
      <c r="BZ193" s="153"/>
      <c r="CA193" s="153"/>
      <c r="CB193" s="153"/>
      <c r="CC193" s="153"/>
      <c r="CD193" s="153"/>
      <c r="CE193" s="153"/>
    </row>
    <row r="194" spans="1:83" ht="18"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H194" s="153"/>
      <c r="AI194" s="153"/>
      <c r="AJ194" s="153"/>
      <c r="AK194" s="153"/>
      <c r="AL194" s="153"/>
      <c r="AM194" s="153"/>
      <c r="AN194" s="153"/>
      <c r="AO194" s="153"/>
      <c r="AP194" s="153"/>
      <c r="AQ194" s="153"/>
      <c r="AR194" s="153"/>
      <c r="AS194" s="153"/>
      <c r="AT194" s="153"/>
      <c r="AU194" s="153"/>
      <c r="AV194" s="153"/>
      <c r="AW194" s="153"/>
      <c r="AX194" s="153"/>
      <c r="AY194" s="153"/>
      <c r="AZ194" s="153"/>
      <c r="BA194" s="153"/>
      <c r="BB194" s="153"/>
      <c r="BC194" s="153"/>
      <c r="BD194" s="153"/>
      <c r="BE194" s="153"/>
      <c r="BF194" s="153"/>
      <c r="BG194" s="153"/>
      <c r="BH194" s="153"/>
      <c r="BI194" s="153"/>
      <c r="BJ194" s="153"/>
      <c r="BK194" s="153"/>
      <c r="BL194" s="153"/>
      <c r="BM194" s="153"/>
      <c r="BN194" s="153"/>
      <c r="BO194" s="153"/>
      <c r="BP194" s="153"/>
      <c r="BQ194" s="153"/>
      <c r="BR194" s="153"/>
      <c r="BS194" s="153"/>
      <c r="BT194" s="153"/>
      <c r="BU194" s="153"/>
      <c r="BV194" s="153"/>
      <c r="BW194" s="153"/>
      <c r="BX194" s="153"/>
      <c r="BY194" s="153"/>
      <c r="BZ194" s="153"/>
      <c r="CA194" s="153"/>
      <c r="CB194" s="153"/>
      <c r="CC194" s="153"/>
      <c r="CD194" s="153"/>
      <c r="CE194" s="153"/>
    </row>
    <row r="195" spans="1:83" ht="18"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H195" s="153"/>
      <c r="AI195" s="153"/>
      <c r="AJ195" s="153"/>
      <c r="AK195" s="153"/>
      <c r="AL195" s="153"/>
      <c r="AM195" s="153"/>
      <c r="AN195" s="153"/>
      <c r="AO195" s="153"/>
      <c r="AP195" s="153"/>
      <c r="AQ195" s="153"/>
      <c r="AR195" s="153"/>
      <c r="AS195" s="153"/>
      <c r="AT195" s="153"/>
      <c r="AU195" s="153"/>
      <c r="AV195" s="153"/>
      <c r="AW195" s="153"/>
      <c r="AX195" s="153"/>
      <c r="AY195" s="153"/>
      <c r="AZ195" s="153"/>
      <c r="BA195" s="153"/>
      <c r="BB195" s="153"/>
      <c r="BC195" s="153"/>
      <c r="BD195" s="153"/>
      <c r="BE195" s="153"/>
      <c r="BF195" s="153"/>
      <c r="BG195" s="153"/>
      <c r="BH195" s="153"/>
      <c r="BI195" s="153"/>
      <c r="BJ195" s="153"/>
      <c r="BK195" s="153"/>
      <c r="BL195" s="153"/>
      <c r="BM195" s="153"/>
      <c r="BN195" s="153"/>
      <c r="BO195" s="153"/>
      <c r="BP195" s="153"/>
      <c r="BQ195" s="153"/>
      <c r="BR195" s="153"/>
      <c r="BS195" s="153"/>
      <c r="BT195" s="153"/>
      <c r="BU195" s="153"/>
      <c r="BV195" s="153"/>
      <c r="BW195" s="153"/>
      <c r="BX195" s="153"/>
      <c r="BY195" s="153"/>
      <c r="BZ195" s="153"/>
      <c r="CA195" s="153"/>
      <c r="CB195" s="153"/>
      <c r="CC195" s="153"/>
      <c r="CD195" s="153"/>
      <c r="CE195" s="153"/>
    </row>
  </sheetData>
  <mergeCells count="18">
    <mergeCell ref="BJ5:BN5"/>
    <mergeCell ref="AN5:AQ5"/>
    <mergeCell ref="AR5:AT5"/>
    <mergeCell ref="AW5:BA5"/>
    <mergeCell ref="BH5:BI5"/>
    <mergeCell ref="BB5:BE5"/>
    <mergeCell ref="B58:B61"/>
    <mergeCell ref="B64:B65"/>
    <mergeCell ref="B66:B71"/>
    <mergeCell ref="D5:F5"/>
    <mergeCell ref="G5:AC5"/>
    <mergeCell ref="B48:B50"/>
    <mergeCell ref="B53:B57"/>
    <mergeCell ref="AH5:AL5"/>
    <mergeCell ref="B8:B10"/>
    <mergeCell ref="B11:B33"/>
    <mergeCell ref="B38:B42"/>
    <mergeCell ref="B44:B47"/>
  </mergeCells>
  <hyperlinks>
    <hyperlink ref="A4" location="Menu!A1" display="MENU" xr:uid="{C5CBCCAE-B4A1-4BED-8171-9C403D8BE476}"/>
  </hyperlinks>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4DC-0CDF-42A2-AE25-39BFA63C9653}">
  <dimension ref="A1:AO46"/>
  <sheetViews>
    <sheetView workbookViewId="0">
      <pane xSplit="2" ySplit="3" topLeftCell="C19" activePane="bottomRight" state="frozen"/>
      <selection pane="topRight" activeCell="C1" sqref="C1"/>
      <selection pane="bottomLeft" activeCell="A4" sqref="A4"/>
      <selection pane="bottomRight" activeCell="AB8" sqref="AB8"/>
    </sheetView>
    <sheetView topLeftCell="A14" workbookViewId="1">
      <selection activeCell="K27" sqref="K27:Q44"/>
    </sheetView>
  </sheetViews>
  <sheetFormatPr defaultRowHeight="15" x14ac:dyDescent="0.25"/>
  <cols>
    <col min="1" max="1" width="41.140625" customWidth="1"/>
    <col min="3" max="5" width="13" customWidth="1"/>
    <col min="28" max="28" width="13.85546875" customWidth="1"/>
    <col min="29" max="29" width="14.5703125" customWidth="1"/>
    <col min="41" max="41" width="12.85546875" customWidth="1"/>
  </cols>
  <sheetData>
    <row r="1" spans="1:41" x14ac:dyDescent="0.25">
      <c r="A1" s="233" t="s">
        <v>48</v>
      </c>
      <c r="H1" s="284" t="s">
        <v>55</v>
      </c>
      <c r="I1" s="284"/>
      <c r="J1" s="284"/>
      <c r="K1" s="284"/>
      <c r="L1" s="284"/>
      <c r="M1" s="284"/>
      <c r="N1" s="284"/>
      <c r="O1" s="284"/>
      <c r="P1" s="284"/>
      <c r="Q1" s="284"/>
      <c r="R1" s="284"/>
      <c r="S1" s="284" t="s">
        <v>56</v>
      </c>
      <c r="T1" s="284"/>
      <c r="U1" s="284"/>
      <c r="V1" s="284"/>
      <c r="W1" s="284"/>
      <c r="X1" s="284"/>
      <c r="Y1" s="284"/>
      <c r="Z1" s="284"/>
      <c r="AA1" s="284"/>
      <c r="AB1" s="284"/>
      <c r="AC1" s="284"/>
      <c r="AD1" s="284" t="s">
        <v>57</v>
      </c>
      <c r="AE1" s="284"/>
      <c r="AF1" s="284"/>
      <c r="AG1" s="284"/>
      <c r="AH1" s="284"/>
      <c r="AI1" s="284"/>
      <c r="AJ1" s="284"/>
      <c r="AK1" s="284"/>
      <c r="AL1" s="284"/>
      <c r="AM1" s="284"/>
      <c r="AN1" s="284"/>
      <c r="AO1" s="239" t="s">
        <v>58</v>
      </c>
    </row>
    <row r="2" spans="1:41" x14ac:dyDescent="0.25">
      <c r="A2" t="s">
        <v>402</v>
      </c>
      <c r="B2" t="s">
        <v>47</v>
      </c>
      <c r="C2" s="238" t="s">
        <v>48</v>
      </c>
      <c r="D2" s="238"/>
      <c r="E2" s="238"/>
      <c r="F2" s="238"/>
      <c r="G2" s="238"/>
      <c r="H2" s="240" t="s">
        <v>54</v>
      </c>
      <c r="I2" s="241"/>
      <c r="J2" s="241"/>
      <c r="K2" s="241"/>
      <c r="L2" s="241"/>
      <c r="M2" s="241"/>
      <c r="N2" s="241"/>
      <c r="O2" s="241"/>
      <c r="P2" s="241"/>
      <c r="Q2" s="241"/>
      <c r="R2" s="242"/>
      <c r="S2" s="240" t="s">
        <v>54</v>
      </c>
      <c r="T2" s="241"/>
      <c r="U2" s="241"/>
      <c r="V2" s="241"/>
      <c r="W2" s="241"/>
      <c r="X2" s="241"/>
      <c r="Y2" s="241"/>
      <c r="Z2" s="241"/>
      <c r="AA2" s="241"/>
      <c r="AB2" s="241"/>
      <c r="AC2" s="242"/>
      <c r="AD2" s="240" t="s">
        <v>54</v>
      </c>
      <c r="AE2" s="241"/>
      <c r="AF2" s="241"/>
      <c r="AG2" s="241"/>
      <c r="AH2" s="241"/>
      <c r="AI2" s="241"/>
      <c r="AJ2" s="241"/>
      <c r="AK2" s="241"/>
      <c r="AL2" s="241"/>
      <c r="AM2" s="241"/>
      <c r="AN2" s="242"/>
      <c r="AO2" s="239"/>
    </row>
    <row r="3" spans="1:41" ht="22.5" x14ac:dyDescent="0.25">
      <c r="C3" t="s">
        <v>51</v>
      </c>
      <c r="D3" t="s">
        <v>53</v>
      </c>
      <c r="E3" t="s">
        <v>52</v>
      </c>
      <c r="F3" t="s">
        <v>49</v>
      </c>
      <c r="G3" t="s">
        <v>50</v>
      </c>
      <c r="H3" s="2" t="s">
        <v>39</v>
      </c>
      <c r="I3" s="3" t="s">
        <v>14</v>
      </c>
      <c r="J3" s="3" t="s">
        <v>15</v>
      </c>
      <c r="K3" s="3" t="s">
        <v>40</v>
      </c>
      <c r="L3" s="3" t="s">
        <v>41</v>
      </c>
      <c r="M3" s="3" t="s">
        <v>42</v>
      </c>
      <c r="N3" s="3" t="s">
        <v>43</v>
      </c>
      <c r="O3" s="3" t="s">
        <v>44</v>
      </c>
      <c r="P3" s="3" t="s">
        <v>45</v>
      </c>
      <c r="Q3" s="3" t="s">
        <v>46</v>
      </c>
      <c r="R3" s="4" t="s">
        <v>9</v>
      </c>
      <c r="S3" s="2" t="s">
        <v>39</v>
      </c>
      <c r="T3" s="3" t="s">
        <v>14</v>
      </c>
      <c r="U3" s="3" t="s">
        <v>15</v>
      </c>
      <c r="V3" s="3" t="s">
        <v>40</v>
      </c>
      <c r="W3" s="3" t="s">
        <v>41</v>
      </c>
      <c r="X3" s="3" t="s">
        <v>42</v>
      </c>
      <c r="Y3" s="3" t="s">
        <v>43</v>
      </c>
      <c r="Z3" s="3" t="s">
        <v>44</v>
      </c>
      <c r="AA3" s="3" t="s">
        <v>45</v>
      </c>
      <c r="AB3" s="3" t="s">
        <v>46</v>
      </c>
      <c r="AC3" s="4" t="s">
        <v>9</v>
      </c>
      <c r="AD3" s="2" t="s">
        <v>39</v>
      </c>
      <c r="AE3" s="3" t="s">
        <v>14</v>
      </c>
      <c r="AF3" s="3" t="s">
        <v>15</v>
      </c>
      <c r="AG3" s="3" t="s">
        <v>40</v>
      </c>
      <c r="AH3" s="3" t="s">
        <v>41</v>
      </c>
      <c r="AI3" s="3" t="s">
        <v>42</v>
      </c>
      <c r="AJ3" s="3" t="s">
        <v>43</v>
      </c>
      <c r="AK3" s="3" t="s">
        <v>44</v>
      </c>
      <c r="AL3" s="3" t="s">
        <v>45</v>
      </c>
      <c r="AM3" s="3" t="s">
        <v>46</v>
      </c>
      <c r="AN3" s="4" t="s">
        <v>9</v>
      </c>
      <c r="AO3" s="239"/>
    </row>
    <row r="4" spans="1:41" x14ac:dyDescent="0.25">
      <c r="A4" s="5" t="s">
        <v>17</v>
      </c>
      <c r="B4" s="27">
        <v>0</v>
      </c>
      <c r="C4" s="29">
        <f>G4-SUM(D4:F4)</f>
        <v>148805</v>
      </c>
      <c r="D4" s="29">
        <f>'ASLTable 13'!BZ7</f>
        <v>685</v>
      </c>
      <c r="E4" s="29">
        <f>'ASLTable 13'!BO7+'ASLTable 13'!BD7+'ASLTable 13'!AS7</f>
        <v>5</v>
      </c>
      <c r="F4" s="29">
        <f>'ASLTable 13'!K7+'ASLTable 13'!AG7+'ASLTable 13'!BY7</f>
        <v>45</v>
      </c>
      <c r="G4" s="10">
        <v>149540</v>
      </c>
      <c r="H4" s="6">
        <f>'ASLTable 13'!B7+'ASLTable 13'!M7+'ASLTable 13'!X7</f>
        <v>50595</v>
      </c>
      <c r="I4" s="6">
        <f>'ASLTable 13'!C7+'ASLTable 13'!N7+'ASLTable 13'!Y7</f>
        <v>28625</v>
      </c>
      <c r="J4" s="6">
        <f>'ASLTable 13'!D7+'ASLTable 13'!O7+'ASLTable 13'!Z7</f>
        <v>36895</v>
      </c>
      <c r="K4" s="6">
        <f>'ASLTable 13'!E7+'ASLTable 13'!P7+'ASLTable 13'!AA7</f>
        <v>16915</v>
      </c>
      <c r="L4" s="6">
        <f>'ASLTable 13'!F7+'ASLTable 13'!Q7+'ASLTable 13'!AB7</f>
        <v>9515</v>
      </c>
      <c r="M4" s="6">
        <f>'ASLTable 13'!G7+'ASLTable 13'!R7+'ASLTable 13'!AC7</f>
        <v>3900</v>
      </c>
      <c r="N4" s="6">
        <f>'ASLTable 13'!H7+'ASLTable 13'!S7+'ASLTable 13'!AD7</f>
        <v>1695</v>
      </c>
      <c r="O4" s="6">
        <f>'ASLTable 13'!I7+'ASLTable 13'!T7+'ASLTable 13'!AE7</f>
        <v>405</v>
      </c>
      <c r="P4" s="6">
        <f>'ASLTable 13'!J7+'ASLTable 13'!U7+'ASLTable 13'!AF7</f>
        <v>260</v>
      </c>
      <c r="Q4" s="6">
        <f>'ASLTable 13'!K7+'ASLTable 13'!V7+'ASLTable 13'!AG7</f>
        <v>45</v>
      </c>
      <c r="R4" s="6">
        <f>'ASLTable 13'!L7+'ASLTable 13'!W7+'ASLTable 13'!AH7</f>
        <v>148850</v>
      </c>
      <c r="S4">
        <f>H4*(H$22*5+H$23)/6</f>
        <v>413192.5</v>
      </c>
      <c r="T4">
        <f t="shared" ref="T4:AA4" si="0">I4*(I$22*5+I$23)/6</f>
        <v>1665020.8333333333</v>
      </c>
      <c r="U4">
        <f t="shared" si="0"/>
        <v>4605725.833333333</v>
      </c>
      <c r="V4">
        <f t="shared" si="0"/>
        <v>4930722.5</v>
      </c>
      <c r="W4">
        <f t="shared" si="0"/>
        <v>5548830.833333333</v>
      </c>
      <c r="X4">
        <f t="shared" si="0"/>
        <v>4549350</v>
      </c>
      <c r="Y4">
        <f t="shared" si="0"/>
        <v>4237217.5</v>
      </c>
      <c r="Z4">
        <f t="shared" si="0"/>
        <v>2362432.5</v>
      </c>
      <c r="AA4">
        <f t="shared" si="0"/>
        <v>4333290</v>
      </c>
      <c r="AB4" s="29">
        <f>AC4-SUM(S4:AA4)</f>
        <v>5298067.5</v>
      </c>
      <c r="AC4" s="29">
        <f>TotalTurnover!D5*1000*1.05-TotalTurnover!O5*1000*1.05</f>
        <v>37943850</v>
      </c>
    </row>
    <row r="5" spans="1:41" x14ac:dyDescent="0.25">
      <c r="A5" s="5" t="s">
        <v>18</v>
      </c>
      <c r="B5" s="27">
        <v>0.3</v>
      </c>
      <c r="C5" s="29">
        <f t="shared" ref="C5:C21" si="1">G5-SUM(D5:F5)</f>
        <v>150015</v>
      </c>
      <c r="D5" s="29">
        <f>'ASLTable 13'!BZ8</f>
        <v>405</v>
      </c>
      <c r="E5" s="29">
        <f>'ASLTable 13'!BO8+'ASLTable 13'!BD8+'ASLTable 13'!AS8</f>
        <v>70</v>
      </c>
      <c r="F5" s="29">
        <f>'ASLTable 13'!K8+'ASLTable 13'!AG8+'ASLTable 13'!BY8</f>
        <v>1520</v>
      </c>
      <c r="G5" s="13">
        <v>152010</v>
      </c>
      <c r="H5" s="6">
        <f>'ASLTable 13'!B8+'ASLTable 13'!M8+'ASLTable 13'!X8</f>
        <v>19470</v>
      </c>
      <c r="I5" s="6">
        <f>'ASLTable 13'!C8+'ASLTable 13'!N8+'ASLTable 13'!Y8</f>
        <v>31600</v>
      </c>
      <c r="J5" s="6">
        <f>'ASLTable 13'!D8+'ASLTable 13'!O8+'ASLTable 13'!Z8</f>
        <v>37925</v>
      </c>
      <c r="K5" s="6">
        <f>'ASLTable 13'!E8+'ASLTable 13'!P8+'ASLTable 13'!AA8</f>
        <v>18495</v>
      </c>
      <c r="L5" s="6">
        <f>'ASLTable 13'!F8+'ASLTable 13'!Q8+'ASLTable 13'!AB8</f>
        <v>14330</v>
      </c>
      <c r="M5" s="6">
        <f>'ASLTable 13'!G8+'ASLTable 13'!R8+'ASLTable 13'!AC8</f>
        <v>10470</v>
      </c>
      <c r="N5" s="6">
        <f>'ASLTable 13'!H8+'ASLTable 13'!S8+'ASLTable 13'!AD8</f>
        <v>9130</v>
      </c>
      <c r="O5" s="6">
        <f>'ASLTable 13'!I8+'ASLTable 13'!T8+'ASLTable 13'!AE8</f>
        <v>4210</v>
      </c>
      <c r="P5" s="6">
        <f>'ASLTable 13'!J8+'ASLTable 13'!U8+'ASLTable 13'!AF8</f>
        <v>4385</v>
      </c>
      <c r="Q5" s="6">
        <f>'ASLTable 13'!K8+'ASLTable 13'!V8+'ASLTable 13'!AG8</f>
        <v>1520</v>
      </c>
      <c r="R5" s="6">
        <f>'ASLTable 13'!L8+'ASLTable 13'!W8+'ASLTable 13'!AH8</f>
        <v>151535</v>
      </c>
      <c r="S5">
        <f t="shared" ref="S5:S20" si="2">H5*(H$22+H$23)*0.5</f>
        <v>477015</v>
      </c>
      <c r="T5">
        <f t="shared" ref="T5:T20" si="3">I5*(I$22+I$23)*0.5</f>
        <v>2354200</v>
      </c>
      <c r="U5">
        <f t="shared" ref="U5:U20" si="4">J5*(J$22+J$23)*0.5</f>
        <v>6617912.5</v>
      </c>
      <c r="V5">
        <f t="shared" ref="V5:V20" si="5">K5*(K$22+K$23)*0.5</f>
        <v>6926377.5</v>
      </c>
      <c r="W5">
        <f t="shared" ref="W5:W20" si="6">L5*(L$22+L$23)*0.5</f>
        <v>10740335</v>
      </c>
      <c r="X5">
        <f t="shared" ref="X5:X20" si="7">M5*(M$22+M$23)*0.5</f>
        <v>15699765</v>
      </c>
      <c r="Y5">
        <f t="shared" ref="Y5:Y20" si="8">N5*(N$22+N$23)*0.5</f>
        <v>31950435</v>
      </c>
      <c r="Z5">
        <f t="shared" ref="Z5:Z20" si="9">O5*(O$22+O$23)*0.5</f>
        <v>31572895</v>
      </c>
      <c r="AA5">
        <f t="shared" ref="AA5:AA20" si="10">P5*(P$22+P$23)*0.5</f>
        <v>131547807.5</v>
      </c>
      <c r="AB5" s="29">
        <f t="shared" ref="AB5:AB20" si="11">AC5-SUM(S5:AA5)</f>
        <v>539046057.5</v>
      </c>
      <c r="AC5" s="29">
        <f>TotalTurnover!D6*1000*1.05</f>
        <v>776932800</v>
      </c>
    </row>
    <row r="6" spans="1:41" x14ac:dyDescent="0.25">
      <c r="A6" s="5" t="s">
        <v>19</v>
      </c>
      <c r="B6" s="27">
        <v>0.5</v>
      </c>
      <c r="C6" s="29">
        <f t="shared" si="1"/>
        <v>342585</v>
      </c>
      <c r="D6" s="29">
        <f>'ASLTable 13'!BZ9</f>
        <v>555</v>
      </c>
      <c r="E6" s="29">
        <f>'ASLTable 13'!BO9+'ASLTable 13'!BD9+'ASLTable 13'!AS9</f>
        <v>15</v>
      </c>
      <c r="F6" s="29">
        <f>'ASLTable 13'!K9+'ASLTable 13'!AG9+'ASLTable 13'!BY9</f>
        <v>560</v>
      </c>
      <c r="G6" s="13">
        <v>343715</v>
      </c>
      <c r="H6" s="6">
        <f>'ASLTable 13'!B9+'ASLTable 13'!M9+'ASLTable 13'!X9</f>
        <v>37700</v>
      </c>
      <c r="I6" s="6">
        <f>'ASLTable 13'!C9+'ASLTable 13'!N9+'ASLTable 13'!Y9</f>
        <v>75520</v>
      </c>
      <c r="J6" s="6">
        <f>'ASLTable 13'!D9+'ASLTable 13'!O9+'ASLTable 13'!Z9</f>
        <v>117535</v>
      </c>
      <c r="K6" s="6">
        <f>'ASLTable 13'!E9+'ASLTable 13'!P9+'ASLTable 13'!AA9</f>
        <v>51340</v>
      </c>
      <c r="L6" s="6">
        <f>'ASLTable 13'!F9+'ASLTable 13'!Q9+'ASLTable 13'!AB9</f>
        <v>27920</v>
      </c>
      <c r="M6" s="6">
        <f>'ASLTable 13'!G9+'ASLTable 13'!R9+'ASLTable 13'!AC9</f>
        <v>16105</v>
      </c>
      <c r="N6" s="6">
        <f>'ASLTable 13'!H9+'ASLTable 13'!S9+'ASLTable 13'!AD9</f>
        <v>10215</v>
      </c>
      <c r="O6" s="6">
        <f>'ASLTable 13'!I9+'ASLTable 13'!T9+'ASLTable 13'!AE9</f>
        <v>3630</v>
      </c>
      <c r="P6" s="6">
        <f>'ASLTable 13'!J9+'ASLTable 13'!U9+'ASLTable 13'!AF9</f>
        <v>2625</v>
      </c>
      <c r="Q6" s="6">
        <f>'ASLTable 13'!K9+'ASLTable 13'!V9+'ASLTable 13'!AG9</f>
        <v>555</v>
      </c>
      <c r="R6" s="6">
        <f>'ASLTable 13'!L9+'ASLTable 13'!W9+'ASLTable 13'!AH9</f>
        <v>343145</v>
      </c>
      <c r="S6">
        <f t="shared" si="2"/>
        <v>923650</v>
      </c>
      <c r="T6">
        <f t="shared" si="3"/>
        <v>5626240</v>
      </c>
      <c r="U6">
        <f t="shared" si="4"/>
        <v>20509857.5</v>
      </c>
      <c r="V6">
        <f t="shared" si="5"/>
        <v>19226830</v>
      </c>
      <c r="W6">
        <f t="shared" si="6"/>
        <v>20926040</v>
      </c>
      <c r="X6">
        <f t="shared" si="7"/>
        <v>24149447.5</v>
      </c>
      <c r="Y6">
        <f t="shared" si="8"/>
        <v>35747392.5</v>
      </c>
      <c r="Z6">
        <f t="shared" si="9"/>
        <v>27223185</v>
      </c>
      <c r="AA6">
        <f t="shared" si="10"/>
        <v>78748687.5</v>
      </c>
      <c r="AB6" s="29">
        <f t="shared" si="11"/>
        <v>74464720</v>
      </c>
      <c r="AC6" s="29">
        <f>TotalTurnover!D7*1000*1.05</f>
        <v>307546050</v>
      </c>
    </row>
    <row r="7" spans="1:41" x14ac:dyDescent="0.25">
      <c r="A7" s="5" t="s">
        <v>20</v>
      </c>
      <c r="B7" s="27">
        <v>0.8</v>
      </c>
      <c r="C7" s="29">
        <f t="shared" si="1"/>
        <v>76785</v>
      </c>
      <c r="D7" s="29">
        <f>'ASLTable 13'!BZ10</f>
        <v>25</v>
      </c>
      <c r="E7" s="29">
        <f>'ASLTable 13'!BO10+'ASLTable 13'!BD10+'ASLTable 13'!AS10</f>
        <v>0</v>
      </c>
      <c r="F7" s="29">
        <f>'ASLTable 13'!K10+'ASLTable 13'!AG10+'ASLTable 13'!BY10</f>
        <v>390</v>
      </c>
      <c r="G7" s="13">
        <v>77200</v>
      </c>
      <c r="H7" s="6">
        <f>'ASLTable 13'!B10+'ASLTable 13'!M10+'ASLTable 13'!X10</f>
        <v>7235</v>
      </c>
      <c r="I7" s="6">
        <f>'ASLTable 13'!C10+'ASLTable 13'!N10+'ASLTable 13'!Y10</f>
        <v>13335</v>
      </c>
      <c r="J7" s="6">
        <f>'ASLTable 13'!D10+'ASLTable 13'!O10+'ASLTable 13'!Z10</f>
        <v>26585</v>
      </c>
      <c r="K7" s="6">
        <f>'ASLTable 13'!E10+'ASLTable 13'!P10+'ASLTable 13'!AA10</f>
        <v>12805</v>
      </c>
      <c r="L7" s="6">
        <f>'ASLTable 13'!F10+'ASLTable 13'!Q10+'ASLTable 13'!AB10</f>
        <v>7390</v>
      </c>
      <c r="M7" s="6">
        <f>'ASLTable 13'!G10+'ASLTable 13'!R10+'ASLTable 13'!AC10</f>
        <v>4255</v>
      </c>
      <c r="N7" s="6">
        <f>'ASLTable 13'!H10+'ASLTable 13'!S10+'ASLTable 13'!AD10</f>
        <v>2975</v>
      </c>
      <c r="O7" s="6">
        <f>'ASLTable 13'!I10+'ASLTable 13'!T10+'ASLTable 13'!AE10</f>
        <v>1110</v>
      </c>
      <c r="P7" s="6">
        <f>'ASLTable 13'!J10+'ASLTable 13'!U10+'ASLTable 13'!AF10</f>
        <v>1095</v>
      </c>
      <c r="Q7" s="6">
        <f>'ASLTable 13'!K10+'ASLTable 13'!V10+'ASLTable 13'!AG10</f>
        <v>390</v>
      </c>
      <c r="R7" s="6">
        <f>'ASLTable 13'!L10+'ASLTable 13'!W10+'ASLTable 13'!AH10</f>
        <v>77175</v>
      </c>
      <c r="S7">
        <f t="shared" si="2"/>
        <v>177257.5</v>
      </c>
      <c r="T7">
        <f t="shared" si="3"/>
        <v>993457.5</v>
      </c>
      <c r="U7">
        <f t="shared" si="4"/>
        <v>4639082.5</v>
      </c>
      <c r="V7">
        <f t="shared" si="5"/>
        <v>4795472.5</v>
      </c>
      <c r="W7">
        <f t="shared" si="6"/>
        <v>5538805</v>
      </c>
      <c r="X7">
        <f t="shared" si="7"/>
        <v>6380372.5</v>
      </c>
      <c r="Y7">
        <f t="shared" si="8"/>
        <v>10411012.5</v>
      </c>
      <c r="Z7">
        <f t="shared" si="9"/>
        <v>8324445</v>
      </c>
      <c r="AA7">
        <f t="shared" si="10"/>
        <v>32849452.5</v>
      </c>
      <c r="AB7" s="29">
        <f>AC7-SUM(S7:AA7)/2</f>
        <v>20025025.78979449</v>
      </c>
      <c r="AC7" s="29">
        <f>TotalTurnover!D8*1000*1.05</f>
        <v>57079704.53979449</v>
      </c>
    </row>
    <row r="8" spans="1:41" x14ac:dyDescent="0.25">
      <c r="A8" s="5" t="s">
        <v>21</v>
      </c>
      <c r="B8" s="27">
        <v>0.25</v>
      </c>
      <c r="C8" s="29">
        <f t="shared" si="1"/>
        <v>101660</v>
      </c>
      <c r="D8" s="29">
        <f>'ASLTable 13'!BZ11</f>
        <v>185</v>
      </c>
      <c r="E8" s="29">
        <f>'ASLTable 13'!BO11+'ASLTable 13'!BD11+'ASLTable 13'!AS11</f>
        <v>0</v>
      </c>
      <c r="F8" s="29">
        <f>'ASLTable 13'!K11+'ASLTable 13'!AG11+'ASLTable 13'!BY11</f>
        <v>1300</v>
      </c>
      <c r="G8" s="13">
        <v>103145</v>
      </c>
      <c r="H8" s="6">
        <f>'ASLTable 13'!B11+'ASLTable 13'!M11+'ASLTable 13'!X11</f>
        <v>13720</v>
      </c>
      <c r="I8" s="6">
        <f>'ASLTable 13'!C11+'ASLTable 13'!N11+'ASLTable 13'!Y11</f>
        <v>10875</v>
      </c>
      <c r="J8" s="6">
        <f>'ASLTable 13'!D11+'ASLTable 13'!O11+'ASLTable 13'!Z11</f>
        <v>21135</v>
      </c>
      <c r="K8" s="6">
        <f>'ASLTable 13'!E11+'ASLTable 13'!P11+'ASLTable 13'!AA11</f>
        <v>14320</v>
      </c>
      <c r="L8" s="6">
        <f>'ASLTable 13'!F11+'ASLTable 13'!Q11+'ASLTable 13'!AB11</f>
        <v>12755</v>
      </c>
      <c r="M8" s="6">
        <f>'ASLTable 13'!G11+'ASLTable 13'!R11+'ASLTable 13'!AC11</f>
        <v>10385</v>
      </c>
      <c r="N8" s="6">
        <f>'ASLTable 13'!H11+'ASLTable 13'!S11+'ASLTable 13'!AD11</f>
        <v>9605</v>
      </c>
      <c r="O8" s="6">
        <f>'ASLTable 13'!I11+'ASLTable 13'!T11+'ASLTable 13'!AE11</f>
        <v>4460</v>
      </c>
      <c r="P8" s="6">
        <f>'ASLTable 13'!J11+'ASLTable 13'!U11+'ASLTable 13'!AF11</f>
        <v>4405</v>
      </c>
      <c r="Q8" s="6">
        <f>'ASLTable 13'!K11+'ASLTable 13'!V11+'ASLTable 13'!AG11</f>
        <v>1300</v>
      </c>
      <c r="R8" s="6">
        <f>'ASLTable 13'!L11+'ASLTable 13'!W11+'ASLTable 13'!AH11</f>
        <v>102960</v>
      </c>
      <c r="S8">
        <f t="shared" si="2"/>
        <v>336140</v>
      </c>
      <c r="T8">
        <f t="shared" si="3"/>
        <v>810187.5</v>
      </c>
      <c r="U8">
        <f t="shared" si="4"/>
        <v>3688057.5</v>
      </c>
      <c r="V8">
        <f t="shared" si="5"/>
        <v>5362840</v>
      </c>
      <c r="W8">
        <f t="shared" si="6"/>
        <v>9559872.5</v>
      </c>
      <c r="X8">
        <f t="shared" si="7"/>
        <v>15572307.5</v>
      </c>
      <c r="Y8">
        <f t="shared" si="8"/>
        <v>33612697.5</v>
      </c>
      <c r="Z8">
        <f t="shared" si="9"/>
        <v>33447770</v>
      </c>
      <c r="AA8">
        <f t="shared" si="10"/>
        <v>132147797.5</v>
      </c>
      <c r="AB8" s="29">
        <f>AC8-SUM(S8:AA8)/3</f>
        <v>53590126.214290902</v>
      </c>
      <c r="AC8" s="29">
        <f>TotalTurnover!D9*1000*1.05</f>
        <v>131769349.54762423</v>
      </c>
    </row>
    <row r="9" spans="1:41" x14ac:dyDescent="0.25">
      <c r="A9" s="5" t="s">
        <v>22</v>
      </c>
      <c r="B9" s="27">
        <v>0.4</v>
      </c>
      <c r="C9" s="29">
        <f t="shared" si="1"/>
        <v>207230</v>
      </c>
      <c r="D9" s="29">
        <f>'ASLTable 13'!BZ12</f>
        <v>1100</v>
      </c>
      <c r="E9" s="29">
        <f>'ASLTable 13'!BO12+'ASLTable 13'!BD12+'ASLTable 13'!AS12</f>
        <v>5</v>
      </c>
      <c r="F9" s="29">
        <f>'ASLTable 13'!K12+'ASLTable 13'!AG12+'ASLTable 13'!BY12</f>
        <v>425</v>
      </c>
      <c r="G9" s="13">
        <v>208760</v>
      </c>
      <c r="H9" s="6">
        <f>'ASLTable 13'!B12+'ASLTable 13'!M12+'ASLTable 13'!X12</f>
        <v>22055</v>
      </c>
      <c r="I9" s="6">
        <f>'ASLTable 13'!C12+'ASLTable 13'!N12+'ASLTable 13'!Y12</f>
        <v>35050</v>
      </c>
      <c r="J9" s="6">
        <f>'ASLTable 13'!D12+'ASLTable 13'!O12+'ASLTable 13'!Z12</f>
        <v>72170</v>
      </c>
      <c r="K9" s="6">
        <f>'ASLTable 13'!E12+'ASLTable 13'!P12+'ASLTable 13'!AA12</f>
        <v>37285</v>
      </c>
      <c r="L9" s="6">
        <f>'ASLTable 13'!F12+'ASLTable 13'!Q12+'ASLTable 13'!AB12</f>
        <v>21820</v>
      </c>
      <c r="M9" s="6">
        <f>'ASLTable 13'!G12+'ASLTable 13'!R12+'ASLTable 13'!AC12</f>
        <v>10305</v>
      </c>
      <c r="N9" s="6">
        <f>'ASLTable 13'!H12+'ASLTable 13'!S12+'ASLTable 13'!AD12</f>
        <v>5760</v>
      </c>
      <c r="O9" s="6">
        <f>'ASLTable 13'!I12+'ASLTable 13'!T12+'ASLTable 13'!AE12</f>
        <v>1665</v>
      </c>
      <c r="P9" s="6">
        <f>'ASLTable 13'!J12+'ASLTable 13'!U12+'ASLTable 13'!AF12</f>
        <v>1125</v>
      </c>
      <c r="Q9" s="6">
        <f>'ASLTable 13'!K12+'ASLTable 13'!V12+'ASLTable 13'!AG12</f>
        <v>420</v>
      </c>
      <c r="R9" s="6">
        <f>'ASLTable 13'!L12+'ASLTable 13'!W12+'ASLTable 13'!AH12</f>
        <v>207655</v>
      </c>
      <c r="S9">
        <f t="shared" si="2"/>
        <v>540347.5</v>
      </c>
      <c r="T9">
        <f t="shared" si="3"/>
        <v>2611225</v>
      </c>
      <c r="U9">
        <f t="shared" si="4"/>
        <v>12593665</v>
      </c>
      <c r="V9">
        <f t="shared" si="5"/>
        <v>13963232.5</v>
      </c>
      <c r="W9">
        <f t="shared" si="6"/>
        <v>16354090</v>
      </c>
      <c r="X9">
        <f t="shared" si="7"/>
        <v>15452347.5</v>
      </c>
      <c r="Y9">
        <f t="shared" si="8"/>
        <v>20157120</v>
      </c>
      <c r="Z9">
        <f t="shared" si="9"/>
        <v>12486667.5</v>
      </c>
      <c r="AA9">
        <f t="shared" si="10"/>
        <v>33749437.5</v>
      </c>
      <c r="AB9" s="29">
        <f t="shared" si="11"/>
        <v>35098131.575189561</v>
      </c>
      <c r="AC9" s="29">
        <f>TotalTurnover!D10*1000*1.05</f>
        <v>163006264.07518956</v>
      </c>
    </row>
    <row r="10" spans="1:41" x14ac:dyDescent="0.25">
      <c r="A10" s="5" t="s">
        <v>23</v>
      </c>
      <c r="B10" s="27">
        <v>0.5</v>
      </c>
      <c r="C10" s="29">
        <f t="shared" si="1"/>
        <v>110410</v>
      </c>
      <c r="D10" s="29">
        <f>'ASLTable 13'!BZ13</f>
        <v>465</v>
      </c>
      <c r="E10" s="29">
        <f>'ASLTable 13'!BO13+'ASLTable 13'!BD13+'ASLTable 13'!AS13</f>
        <v>80</v>
      </c>
      <c r="F10" s="29">
        <f>'ASLTable 13'!K13+'ASLTable 13'!AG13+'ASLTable 13'!BY13</f>
        <v>405</v>
      </c>
      <c r="G10" s="13">
        <v>111360</v>
      </c>
      <c r="H10" s="6">
        <f>'ASLTable 13'!B13+'ASLTable 13'!M13+'ASLTable 13'!X13</f>
        <v>26540</v>
      </c>
      <c r="I10" s="6">
        <f>'ASLTable 13'!C13+'ASLTable 13'!N13+'ASLTable 13'!Y13</f>
        <v>38050</v>
      </c>
      <c r="J10" s="6">
        <f>'ASLTable 13'!D13+'ASLTable 13'!O13+'ASLTable 13'!Z13</f>
        <v>22005</v>
      </c>
      <c r="K10" s="6">
        <f>'ASLTable 13'!E13+'ASLTable 13'!P13+'ASLTable 13'!AA13</f>
        <v>9035</v>
      </c>
      <c r="L10" s="6">
        <f>'ASLTable 13'!F13+'ASLTable 13'!Q13+'ASLTable 13'!AB13</f>
        <v>5910</v>
      </c>
      <c r="M10" s="6">
        <f>'ASLTable 13'!G13+'ASLTable 13'!R13+'ASLTable 13'!AC13</f>
        <v>3710</v>
      </c>
      <c r="N10" s="6">
        <f>'ASLTable 13'!H13+'ASLTable 13'!S13+'ASLTable 13'!AD13</f>
        <v>2820</v>
      </c>
      <c r="O10" s="6">
        <f>'ASLTable 13'!I13+'ASLTable 13'!T13+'ASLTable 13'!AE13</f>
        <v>1235</v>
      </c>
      <c r="P10" s="6">
        <f>'ASLTable 13'!J13+'ASLTable 13'!U13+'ASLTable 13'!AF13</f>
        <v>1105</v>
      </c>
      <c r="Q10" s="6">
        <f>'ASLTable 13'!K13+'ASLTable 13'!V13+'ASLTable 13'!AG13</f>
        <v>405</v>
      </c>
      <c r="R10" s="6">
        <f>'ASLTable 13'!L13+'ASLTable 13'!W13+'ASLTable 13'!AH13</f>
        <v>110815</v>
      </c>
      <c r="S10">
        <f t="shared" si="2"/>
        <v>650230</v>
      </c>
      <c r="T10">
        <f t="shared" si="3"/>
        <v>2834725</v>
      </c>
      <c r="U10">
        <f t="shared" si="4"/>
        <v>3839872.5</v>
      </c>
      <c r="V10">
        <f t="shared" si="5"/>
        <v>3383607.5</v>
      </c>
      <c r="W10">
        <f t="shared" si="6"/>
        <v>4429545</v>
      </c>
      <c r="X10">
        <f t="shared" si="7"/>
        <v>5563145</v>
      </c>
      <c r="Y10">
        <f t="shared" si="8"/>
        <v>9868590</v>
      </c>
      <c r="Z10">
        <f t="shared" si="9"/>
        <v>9261882.5</v>
      </c>
      <c r="AA10">
        <f t="shared" si="10"/>
        <v>33149447.5</v>
      </c>
      <c r="AB10" s="29">
        <f t="shared" si="11"/>
        <v>109723454.75713211</v>
      </c>
      <c r="AC10" s="29">
        <f>TotalTurnover!D11*1000*1.05</f>
        <v>182704499.75713211</v>
      </c>
    </row>
    <row r="11" spans="1:41" x14ac:dyDescent="0.25">
      <c r="A11" s="5" t="s">
        <v>24</v>
      </c>
      <c r="B11" s="27">
        <v>0.9</v>
      </c>
      <c r="C11" s="29">
        <f t="shared" si="1"/>
        <v>151235</v>
      </c>
      <c r="D11" s="29">
        <f>'ASLTable 13'!BZ14</f>
        <v>5615</v>
      </c>
      <c r="E11" s="29">
        <f>'ASLTable 13'!BO14+'ASLTable 13'!BD14+'ASLTable 13'!AS14</f>
        <v>10</v>
      </c>
      <c r="F11" s="29">
        <f>'ASLTable 13'!K14+'ASLTable 13'!AG14+'ASLTable 13'!BY14</f>
        <v>180</v>
      </c>
      <c r="G11" s="13">
        <v>157040</v>
      </c>
      <c r="H11" s="6">
        <f>'ASLTable 13'!B14+'ASLTable 13'!M14+'ASLTable 13'!X14</f>
        <v>7620</v>
      </c>
      <c r="I11" s="6">
        <f>'ASLTable 13'!C14+'ASLTable 13'!N14+'ASLTable 13'!Y14</f>
        <v>34275</v>
      </c>
      <c r="J11" s="6">
        <f>'ASLTable 13'!D14+'ASLTable 13'!O14+'ASLTable 13'!Z14</f>
        <v>62500</v>
      </c>
      <c r="K11" s="6">
        <f>'ASLTable 13'!E14+'ASLTable 13'!P14+'ASLTable 13'!AA14</f>
        <v>24945</v>
      </c>
      <c r="L11" s="6">
        <f>'ASLTable 13'!F14+'ASLTable 13'!Q14+'ASLTable 13'!AB14</f>
        <v>12350</v>
      </c>
      <c r="M11" s="6">
        <f>'ASLTable 13'!G14+'ASLTable 13'!R14+'ASLTable 13'!AC14</f>
        <v>5230</v>
      </c>
      <c r="N11" s="6">
        <f>'ASLTable 13'!H14+'ASLTable 13'!S14+'ASLTable 13'!AD14</f>
        <v>2710</v>
      </c>
      <c r="O11" s="6">
        <f>'ASLTable 13'!I14+'ASLTable 13'!T14+'ASLTable 13'!AE14</f>
        <v>840</v>
      </c>
      <c r="P11" s="6">
        <f>'ASLTable 13'!J14+'ASLTable 13'!U14+'ASLTable 13'!AF14</f>
        <v>770</v>
      </c>
      <c r="Q11" s="6">
        <f>'ASLTable 13'!K14+'ASLTable 13'!V14+'ASLTable 13'!AG14</f>
        <v>175</v>
      </c>
      <c r="R11" s="6">
        <f>'ASLTable 13'!L14+'ASLTable 13'!W14+'ASLTable 13'!AH14</f>
        <v>151415</v>
      </c>
      <c r="S11">
        <f t="shared" si="2"/>
        <v>186690</v>
      </c>
      <c r="T11">
        <f t="shared" si="3"/>
        <v>2553487.5</v>
      </c>
      <c r="U11">
        <f t="shared" si="4"/>
        <v>10906250</v>
      </c>
      <c r="V11">
        <f t="shared" si="5"/>
        <v>9341902.5</v>
      </c>
      <c r="W11">
        <f t="shared" si="6"/>
        <v>9256325</v>
      </c>
      <c r="X11">
        <f t="shared" si="7"/>
        <v>7842385</v>
      </c>
      <c r="Y11">
        <f t="shared" si="8"/>
        <v>9483645</v>
      </c>
      <c r="Z11">
        <f t="shared" si="9"/>
        <v>6299580</v>
      </c>
      <c r="AA11">
        <f t="shared" si="10"/>
        <v>23099615</v>
      </c>
      <c r="AB11" s="29">
        <f t="shared" si="11"/>
        <v>24262352.080259606</v>
      </c>
      <c r="AC11" s="29">
        <f>TotalTurnover!D12*1000*1.05</f>
        <v>103232232.08025961</v>
      </c>
    </row>
    <row r="12" spans="1:41" x14ac:dyDescent="0.25">
      <c r="A12" s="5" t="s">
        <v>25</v>
      </c>
      <c r="B12" s="27">
        <v>0.05</v>
      </c>
      <c r="C12" s="29">
        <f t="shared" si="1"/>
        <v>224830</v>
      </c>
      <c r="D12" s="29">
        <f>'ASLTable 13'!BZ15</f>
        <v>830</v>
      </c>
      <c r="E12" s="29">
        <f>'ASLTable 13'!BO15+'ASLTable 13'!BD15+'ASLTable 13'!AS15</f>
        <v>10</v>
      </c>
      <c r="F12" s="29">
        <f>'ASLTable 13'!K15+'ASLTable 13'!AG15+'ASLTable 13'!BY15</f>
        <v>545</v>
      </c>
      <c r="G12" s="13">
        <v>226215</v>
      </c>
      <c r="H12" s="6">
        <f>'ASLTable 13'!B15+'ASLTable 13'!M15+'ASLTable 13'!X15</f>
        <v>34095</v>
      </c>
      <c r="I12" s="6">
        <f>'ASLTable 13'!C15+'ASLTable 13'!N15+'ASLTable 13'!Y15</f>
        <v>71000</v>
      </c>
      <c r="J12" s="6">
        <f>'ASLTable 13'!D15+'ASLTable 13'!O15+'ASLTable 13'!Z15</f>
        <v>88255</v>
      </c>
      <c r="K12" s="6">
        <f>'ASLTable 13'!E15+'ASLTable 13'!P15+'ASLTable 13'!AA15</f>
        <v>12225</v>
      </c>
      <c r="L12" s="6">
        <f>'ASLTable 13'!F15+'ASLTable 13'!Q15+'ASLTable 13'!AB15</f>
        <v>7395</v>
      </c>
      <c r="M12" s="6">
        <f>'ASLTable 13'!G15+'ASLTable 13'!R15+'ASLTable 13'!AC15</f>
        <v>4975</v>
      </c>
      <c r="N12" s="6">
        <f>'ASLTable 13'!H15+'ASLTable 13'!S15+'ASLTable 13'!AD15</f>
        <v>3805</v>
      </c>
      <c r="O12" s="6">
        <f>'ASLTable 13'!I15+'ASLTable 13'!T15+'ASLTable 13'!AE15</f>
        <v>1555</v>
      </c>
      <c r="P12" s="6">
        <f>'ASLTable 13'!J15+'ASLTable 13'!U15+'ASLTable 13'!AF15</f>
        <v>1530</v>
      </c>
      <c r="Q12" s="6">
        <f>'ASLTable 13'!K15+'ASLTable 13'!V15+'ASLTable 13'!AG15</f>
        <v>540</v>
      </c>
      <c r="R12" s="6">
        <f>'ASLTable 13'!L15+'ASLTable 13'!W15+'ASLTable 13'!AH15</f>
        <v>225375</v>
      </c>
      <c r="S12">
        <f t="shared" si="2"/>
        <v>835327.5</v>
      </c>
      <c r="T12">
        <f t="shared" si="3"/>
        <v>5289500</v>
      </c>
      <c r="U12">
        <f t="shared" si="4"/>
        <v>15400497.5</v>
      </c>
      <c r="V12">
        <f t="shared" si="5"/>
        <v>4578262.5</v>
      </c>
      <c r="W12">
        <f t="shared" si="6"/>
        <v>5542552.5</v>
      </c>
      <c r="X12">
        <f t="shared" si="7"/>
        <v>7460012.5</v>
      </c>
      <c r="Y12">
        <f t="shared" si="8"/>
        <v>13315597.5</v>
      </c>
      <c r="Z12">
        <f t="shared" si="9"/>
        <v>11661722.5</v>
      </c>
      <c r="AA12">
        <f t="shared" si="10"/>
        <v>45899235</v>
      </c>
      <c r="AB12" s="29">
        <f t="shared" si="11"/>
        <v>118200142.5</v>
      </c>
      <c r="AC12" s="29">
        <f>TotalTurnover!D13*1000*1.05</f>
        <v>228182850</v>
      </c>
    </row>
    <row r="13" spans="1:41" x14ac:dyDescent="0.25">
      <c r="A13" s="5" t="s">
        <v>26</v>
      </c>
      <c r="B13" s="27">
        <v>0</v>
      </c>
      <c r="C13" s="29">
        <f t="shared" si="1"/>
        <v>45660</v>
      </c>
      <c r="D13" s="29">
        <f>'ASLTable 13'!BZ16</f>
        <v>14255</v>
      </c>
      <c r="E13" s="29">
        <f>'ASLTable 13'!BO16+'ASLTable 13'!BD16+'ASLTable 13'!AS16</f>
        <v>20</v>
      </c>
      <c r="F13" s="29">
        <f>'ASLTable 13'!K16+'ASLTable 13'!AG16+'ASLTable 13'!BY16</f>
        <v>695</v>
      </c>
      <c r="G13" s="13">
        <v>60630</v>
      </c>
      <c r="H13" s="6">
        <f>'ASLTable 13'!B16+'ASLTable 13'!M16+'ASLTable 13'!X16</f>
        <v>11800</v>
      </c>
      <c r="I13" s="6">
        <f>'ASLTable 13'!C16+'ASLTable 13'!N16+'ASLTable 13'!Y16</f>
        <v>9645</v>
      </c>
      <c r="J13" s="6">
        <f>'ASLTable 13'!D16+'ASLTable 13'!O16+'ASLTable 13'!Z16</f>
        <v>9750</v>
      </c>
      <c r="K13" s="6">
        <f>'ASLTable 13'!E16+'ASLTable 13'!P16+'ASLTable 13'!AA16</f>
        <v>6135</v>
      </c>
      <c r="L13" s="6">
        <f>'ASLTable 13'!F16+'ASLTable 13'!Q16+'ASLTable 13'!AB16</f>
        <v>3545</v>
      </c>
      <c r="M13" s="6">
        <f>'ASLTable 13'!G16+'ASLTable 13'!R16+'ASLTable 13'!AC16</f>
        <v>1800</v>
      </c>
      <c r="N13" s="6">
        <f>'ASLTable 13'!H16+'ASLTable 13'!S16+'ASLTable 13'!AD16</f>
        <v>1395</v>
      </c>
      <c r="O13" s="6">
        <f>'ASLTable 13'!I16+'ASLTable 13'!T16+'ASLTable 13'!AE16</f>
        <v>670</v>
      </c>
      <c r="P13" s="6">
        <f>'ASLTable 13'!J16+'ASLTable 13'!U16+'ASLTable 13'!AF16</f>
        <v>940</v>
      </c>
      <c r="Q13" s="6">
        <f>'ASLTable 13'!K16+'ASLTable 13'!V16+'ASLTable 13'!AG16</f>
        <v>675</v>
      </c>
      <c r="R13" s="6">
        <f>'ASLTable 13'!L16+'ASLTable 13'!W16+'ASLTable 13'!AH16</f>
        <v>46355</v>
      </c>
      <c r="S13">
        <f t="shared" si="2"/>
        <v>289100</v>
      </c>
      <c r="T13">
        <f t="shared" si="3"/>
        <v>718552.5</v>
      </c>
      <c r="U13">
        <f t="shared" si="4"/>
        <v>1701375</v>
      </c>
      <c r="V13">
        <f t="shared" si="5"/>
        <v>2297557.5</v>
      </c>
      <c r="W13">
        <f t="shared" si="6"/>
        <v>2656977.5</v>
      </c>
      <c r="X13">
        <f t="shared" si="7"/>
        <v>2699100</v>
      </c>
      <c r="Y13">
        <f t="shared" si="8"/>
        <v>4881802.5</v>
      </c>
      <c r="Z13">
        <f t="shared" si="9"/>
        <v>5024665</v>
      </c>
      <c r="AA13">
        <f t="shared" si="10"/>
        <v>28199530</v>
      </c>
      <c r="AB13" s="29">
        <f t="shared" si="11"/>
        <v>244162140</v>
      </c>
      <c r="AC13" s="29">
        <f>TotalTurnover!D14*1000*1.05</f>
        <v>292630800</v>
      </c>
    </row>
    <row r="14" spans="1:41" x14ac:dyDescent="0.25">
      <c r="A14" s="5" t="s">
        <v>27</v>
      </c>
      <c r="B14" s="27">
        <v>0</v>
      </c>
      <c r="C14" s="29">
        <f t="shared" si="1"/>
        <v>97020</v>
      </c>
      <c r="D14" s="29">
        <f>'ASLTable 13'!BZ17</f>
        <v>3060</v>
      </c>
      <c r="E14" s="29">
        <f>'ASLTable 13'!BO17+'ASLTable 13'!BD17+'ASLTable 13'!AS17</f>
        <v>65</v>
      </c>
      <c r="F14" s="29">
        <f>'ASLTable 13'!K17+'ASLTable 13'!AG17+'ASLTable 13'!BY17</f>
        <v>195</v>
      </c>
      <c r="G14" s="13">
        <v>100340</v>
      </c>
      <c r="H14" s="6">
        <f>'ASLTable 13'!B17+'ASLTable 13'!M17+'ASLTable 13'!X17</f>
        <v>22940</v>
      </c>
      <c r="I14" s="6">
        <f>'ASLTable 13'!C17+'ASLTable 13'!N17+'ASLTable 13'!Y17</f>
        <v>21945</v>
      </c>
      <c r="J14" s="6">
        <f>'ASLTable 13'!D17+'ASLTable 13'!O17+'ASLTable 13'!Z17</f>
        <v>27925</v>
      </c>
      <c r="K14" s="6">
        <f>'ASLTable 13'!E17+'ASLTable 13'!P17+'ASLTable 13'!AA17</f>
        <v>12115</v>
      </c>
      <c r="L14" s="6">
        <f>'ASLTable 13'!F17+'ASLTable 13'!Q17+'ASLTable 13'!AB17</f>
        <v>6110</v>
      </c>
      <c r="M14" s="6">
        <f>'ASLTable 13'!G17+'ASLTable 13'!R17+'ASLTable 13'!AC17</f>
        <v>2970</v>
      </c>
      <c r="N14" s="6">
        <f>'ASLTable 13'!H17+'ASLTable 13'!S17+'ASLTable 13'!AD17</f>
        <v>1855</v>
      </c>
      <c r="O14" s="6">
        <f>'ASLTable 13'!I17+'ASLTable 13'!T17+'ASLTable 13'!AE17</f>
        <v>630</v>
      </c>
      <c r="P14" s="6">
        <f>'ASLTable 13'!J17+'ASLTable 13'!U17+'ASLTable 13'!AF17</f>
        <v>565</v>
      </c>
      <c r="Q14" s="6">
        <f>'ASLTable 13'!K17+'ASLTable 13'!V17+'ASLTable 13'!AG17</f>
        <v>160</v>
      </c>
      <c r="R14" s="6">
        <f>'ASLTable 13'!L17+'ASLTable 13'!W17+'ASLTable 13'!AH17</f>
        <v>97215</v>
      </c>
      <c r="S14">
        <f t="shared" si="2"/>
        <v>562030</v>
      </c>
      <c r="T14">
        <f t="shared" si="3"/>
        <v>1634902.5</v>
      </c>
      <c r="U14">
        <f t="shared" si="4"/>
        <v>4872912.5</v>
      </c>
      <c r="V14">
        <f t="shared" si="5"/>
        <v>4537067.5</v>
      </c>
      <c r="W14">
        <f t="shared" si="6"/>
        <v>4579445</v>
      </c>
      <c r="X14">
        <f t="shared" si="7"/>
        <v>4453515</v>
      </c>
      <c r="Y14">
        <f t="shared" si="8"/>
        <v>6491572.5</v>
      </c>
      <c r="Z14">
        <f t="shared" si="9"/>
        <v>4724685</v>
      </c>
      <c r="AA14">
        <f t="shared" si="10"/>
        <v>16949717.5</v>
      </c>
      <c r="AB14" s="29">
        <f t="shared" si="11"/>
        <v>70383821.244633168</v>
      </c>
      <c r="AC14" s="29">
        <f>TotalTurnover!D15*1000*1.05</f>
        <v>119189668.74463317</v>
      </c>
    </row>
    <row r="15" spans="1:41" x14ac:dyDescent="0.25">
      <c r="A15" s="5" t="s">
        <v>28</v>
      </c>
      <c r="B15" s="27">
        <v>0.2</v>
      </c>
      <c r="C15" s="29">
        <f t="shared" si="1"/>
        <v>467745</v>
      </c>
      <c r="D15" s="29">
        <f>'ASLTable 13'!BZ18</f>
        <v>3215</v>
      </c>
      <c r="E15" s="29">
        <f>'ASLTable 13'!BO18+'ASLTable 13'!BD18+'ASLTable 13'!AS18</f>
        <v>50</v>
      </c>
      <c r="F15" s="29">
        <f>'ASLTable 13'!K18+'ASLTable 13'!AG18+'ASLTable 13'!BY18</f>
        <v>705</v>
      </c>
      <c r="G15" s="13">
        <v>471715</v>
      </c>
      <c r="H15" s="6">
        <f>'ASLTable 13'!B18+'ASLTable 13'!M18+'ASLTable 13'!X18</f>
        <v>76655</v>
      </c>
      <c r="I15" s="6">
        <f>'ASLTable 13'!C18+'ASLTable 13'!N18+'ASLTable 13'!Y18</f>
        <v>130910</v>
      </c>
      <c r="J15" s="6">
        <f>'ASLTable 13'!D18+'ASLTable 13'!O18+'ASLTable 13'!Z18</f>
        <v>179445</v>
      </c>
      <c r="K15" s="6">
        <f>'ASLTable 13'!E18+'ASLTable 13'!P18+'ASLTable 13'!AA18</f>
        <v>36565</v>
      </c>
      <c r="L15" s="6">
        <f>'ASLTable 13'!F18+'ASLTable 13'!Q18+'ASLTable 13'!AB18</f>
        <v>20285</v>
      </c>
      <c r="M15" s="6">
        <f>'ASLTable 13'!G18+'ASLTable 13'!R18+'ASLTable 13'!AC18</f>
        <v>11450</v>
      </c>
      <c r="N15" s="6">
        <f>'ASLTable 13'!H18+'ASLTable 13'!S18+'ASLTable 13'!AD18</f>
        <v>7430</v>
      </c>
      <c r="O15" s="6">
        <f>'ASLTable 13'!I18+'ASLTable 13'!T18+'ASLTable 13'!AE18</f>
        <v>2670</v>
      </c>
      <c r="P15" s="6">
        <f>'ASLTable 13'!J18+'ASLTable 13'!U18+'ASLTable 13'!AF18</f>
        <v>2350</v>
      </c>
      <c r="Q15" s="6">
        <f>'ASLTable 13'!K18+'ASLTable 13'!V18+'ASLTable 13'!AG18</f>
        <v>690</v>
      </c>
      <c r="R15" s="6">
        <f>'ASLTable 13'!L18+'ASLTable 13'!W18+'ASLTable 13'!AH18</f>
        <v>468450</v>
      </c>
      <c r="S15">
        <f t="shared" si="2"/>
        <v>1878047.5</v>
      </c>
      <c r="T15">
        <f t="shared" si="3"/>
        <v>9752795</v>
      </c>
      <c r="U15">
        <f t="shared" si="4"/>
        <v>31313152.5</v>
      </c>
      <c r="V15">
        <f t="shared" si="5"/>
        <v>13693592.5</v>
      </c>
      <c r="W15">
        <f t="shared" si="6"/>
        <v>15203607.5</v>
      </c>
      <c r="X15">
        <f t="shared" si="7"/>
        <v>17169275</v>
      </c>
      <c r="Y15">
        <f t="shared" si="8"/>
        <v>26001285</v>
      </c>
      <c r="Z15">
        <f t="shared" si="9"/>
        <v>20023665</v>
      </c>
      <c r="AA15">
        <f t="shared" si="10"/>
        <v>70498825</v>
      </c>
      <c r="AB15" s="29">
        <f t="shared" si="11"/>
        <v>47933816.141134322</v>
      </c>
      <c r="AC15" s="29">
        <f>TotalTurnover!D16*1000*1.05</f>
        <v>253468061.14113432</v>
      </c>
    </row>
    <row r="16" spans="1:41" x14ac:dyDescent="0.25">
      <c r="A16" s="5" t="s">
        <v>29</v>
      </c>
      <c r="B16" s="27">
        <v>0.4</v>
      </c>
      <c r="C16" s="29">
        <f t="shared" si="1"/>
        <v>222935</v>
      </c>
      <c r="D16" s="29">
        <f>'ASLTable 13'!BZ19</f>
        <v>5200</v>
      </c>
      <c r="E16" s="29">
        <f>'ASLTable 13'!BO19+'ASLTable 13'!BD19+'ASLTable 13'!AS19</f>
        <v>35</v>
      </c>
      <c r="F16" s="29">
        <f>'ASLTable 13'!K19+'ASLTable 13'!AG19+'ASLTable 13'!BY19</f>
        <v>580</v>
      </c>
      <c r="G16" s="13">
        <v>228750</v>
      </c>
      <c r="H16" s="6">
        <f>'ASLTable 13'!B19+'ASLTable 13'!M19+'ASLTable 13'!X19</f>
        <v>27820</v>
      </c>
      <c r="I16" s="6">
        <f>'ASLTable 13'!C19+'ASLTable 13'!N19+'ASLTable 13'!Y19</f>
        <v>38520</v>
      </c>
      <c r="J16" s="6">
        <f>'ASLTable 13'!D19+'ASLTable 13'!O19+'ASLTable 13'!Z19</f>
        <v>71345</v>
      </c>
      <c r="K16" s="6">
        <f>'ASLTable 13'!E19+'ASLTable 13'!P19+'ASLTable 13'!AA19</f>
        <v>46390</v>
      </c>
      <c r="L16" s="6">
        <f>'ASLTable 13'!F19+'ASLTable 13'!Q19+'ASLTable 13'!AB19</f>
        <v>18895</v>
      </c>
      <c r="M16" s="6">
        <f>'ASLTable 13'!G19+'ASLTable 13'!R19+'ASLTable 13'!AC19</f>
        <v>9425</v>
      </c>
      <c r="N16" s="6">
        <f>'ASLTable 13'!H19+'ASLTable 13'!S19+'ASLTable 13'!AD19</f>
        <v>6090</v>
      </c>
      <c r="O16" s="6">
        <f>'ASLTable 13'!I19+'ASLTable 13'!T19+'ASLTable 13'!AE19</f>
        <v>2330</v>
      </c>
      <c r="P16" s="6">
        <f>'ASLTable 13'!J19+'ASLTable 13'!U19+'ASLTable 13'!AF19</f>
        <v>2125</v>
      </c>
      <c r="Q16" s="6">
        <f>'ASLTable 13'!K19+'ASLTable 13'!V19+'ASLTable 13'!AG19</f>
        <v>575</v>
      </c>
      <c r="R16" s="6">
        <f>'ASLTable 13'!L19+'ASLTable 13'!W19+'ASLTable 13'!AH19</f>
        <v>223515</v>
      </c>
      <c r="S16">
        <f t="shared" si="2"/>
        <v>681590</v>
      </c>
      <c r="T16">
        <f t="shared" si="3"/>
        <v>2869740</v>
      </c>
      <c r="U16">
        <f t="shared" si="4"/>
        <v>12449702.5</v>
      </c>
      <c r="V16">
        <f t="shared" si="5"/>
        <v>17373055</v>
      </c>
      <c r="W16">
        <f t="shared" si="6"/>
        <v>14161802.5</v>
      </c>
      <c r="X16">
        <f t="shared" si="7"/>
        <v>14132787.5</v>
      </c>
      <c r="Y16">
        <f t="shared" si="8"/>
        <v>21311955</v>
      </c>
      <c r="Z16">
        <f t="shared" si="9"/>
        <v>17473835</v>
      </c>
      <c r="AA16">
        <f t="shared" si="10"/>
        <v>63748937.5</v>
      </c>
      <c r="AB16" s="29">
        <f t="shared" si="11"/>
        <v>13314683.858865678</v>
      </c>
      <c r="AC16" s="29">
        <f>TotalTurnover!D17*1000*1.05</f>
        <v>177518088.85886568</v>
      </c>
    </row>
    <row r="17" spans="1:29" x14ac:dyDescent="0.25">
      <c r="A17" s="5" t="s">
        <v>30</v>
      </c>
      <c r="B17" s="27">
        <v>0</v>
      </c>
      <c r="C17" s="29">
        <f t="shared" si="1"/>
        <v>5</v>
      </c>
      <c r="D17" s="29">
        <f>'ASLTable 13'!BZ20</f>
        <v>10</v>
      </c>
      <c r="E17" s="29">
        <f>'ASLTable 13'!BO20+'ASLTable 13'!BD20+'ASLTable 13'!AS20</f>
        <v>7490</v>
      </c>
      <c r="F17" s="29">
        <f>'ASLTable 13'!K20+'ASLTable 13'!AG20+'ASLTable 13'!BY20</f>
        <v>0</v>
      </c>
      <c r="G17" s="13">
        <v>7505</v>
      </c>
      <c r="H17" s="6">
        <f>'ASLTable 13'!B20+'ASLTable 13'!M20+'ASLTable 13'!X20</f>
        <v>0</v>
      </c>
      <c r="I17" s="6">
        <f>'ASLTable 13'!C20+'ASLTable 13'!N20+'ASLTable 13'!Y20</f>
        <v>0</v>
      </c>
      <c r="J17" s="6">
        <f>'ASLTable 13'!D20+'ASLTable 13'!O20+'ASLTable 13'!Z20</f>
        <v>0</v>
      </c>
      <c r="K17" s="6">
        <f>'ASLTable 13'!E20+'ASLTable 13'!P20+'ASLTable 13'!AA20</f>
        <v>0</v>
      </c>
      <c r="L17" s="6">
        <f>'ASLTable 13'!F20+'ASLTable 13'!Q20+'ASLTable 13'!AB20</f>
        <v>0</v>
      </c>
      <c r="M17" s="6">
        <f>'ASLTable 13'!G20+'ASLTable 13'!R20+'ASLTable 13'!AC20</f>
        <v>5</v>
      </c>
      <c r="N17" s="6">
        <f>'ASLTable 13'!H20+'ASLTable 13'!S20+'ASLTable 13'!AD20</f>
        <v>0</v>
      </c>
      <c r="O17" s="6">
        <f>'ASLTable 13'!I20+'ASLTable 13'!T20+'ASLTable 13'!AE20</f>
        <v>0</v>
      </c>
      <c r="P17" s="6">
        <f>'ASLTable 13'!J20+'ASLTable 13'!U20+'ASLTable 13'!AF20</f>
        <v>0</v>
      </c>
      <c r="Q17" s="6">
        <f>'ASLTable 13'!K20+'ASLTable 13'!V20+'ASLTable 13'!AG20</f>
        <v>0</v>
      </c>
      <c r="R17" s="6">
        <f>'ASLTable 13'!L20+'ASLTable 13'!W20+'ASLTable 13'!AH20</f>
        <v>5</v>
      </c>
      <c r="S17">
        <f t="shared" si="2"/>
        <v>0</v>
      </c>
      <c r="T17">
        <f t="shared" si="3"/>
        <v>0</v>
      </c>
      <c r="U17">
        <f t="shared" si="4"/>
        <v>0</v>
      </c>
      <c r="V17">
        <f t="shared" si="5"/>
        <v>0</v>
      </c>
      <c r="W17">
        <f t="shared" si="6"/>
        <v>0</v>
      </c>
      <c r="X17">
        <f t="shared" si="7"/>
        <v>7497.5</v>
      </c>
      <c r="Y17">
        <f t="shared" si="8"/>
        <v>0</v>
      </c>
      <c r="Z17">
        <f t="shared" si="9"/>
        <v>0</v>
      </c>
      <c r="AA17">
        <f t="shared" si="10"/>
        <v>0</v>
      </c>
      <c r="AB17" s="29">
        <f t="shared" si="11"/>
        <v>167014051.47818714</v>
      </c>
      <c r="AC17" s="29">
        <f>TotalTurnover!D18*1000*1.05</f>
        <v>167021548.97818714</v>
      </c>
    </row>
    <row r="18" spans="1:29" x14ac:dyDescent="0.25">
      <c r="A18" s="5" t="s">
        <v>31</v>
      </c>
      <c r="B18" s="27">
        <v>0.1</v>
      </c>
      <c r="C18" s="29">
        <f t="shared" si="1"/>
        <v>34035</v>
      </c>
      <c r="D18" s="29">
        <f>'ASLTable 13'!BZ21</f>
        <v>6175</v>
      </c>
      <c r="E18" s="29">
        <f>'ASLTable 13'!BO21+'ASLTable 13'!BD21+'ASLTable 13'!AS21</f>
        <v>4130</v>
      </c>
      <c r="F18" s="29">
        <f>'ASLTable 13'!K21+'ASLTable 13'!AG21+'ASLTable 13'!BY21</f>
        <v>150</v>
      </c>
      <c r="G18" s="13">
        <v>44490</v>
      </c>
      <c r="H18" s="6">
        <f>'ASLTable 13'!B21+'ASLTable 13'!M21+'ASLTable 13'!X21</f>
        <v>4220</v>
      </c>
      <c r="I18" s="6">
        <f>'ASLTable 13'!C21+'ASLTable 13'!N21+'ASLTable 13'!Y21</f>
        <v>10185</v>
      </c>
      <c r="J18" s="6">
        <f>'ASLTable 13'!D21+'ASLTable 13'!O21+'ASLTable 13'!Z21</f>
        <v>10170</v>
      </c>
      <c r="K18" s="6">
        <f>'ASLTable 13'!E21+'ASLTable 13'!P21+'ASLTable 13'!AA21</f>
        <v>4510</v>
      </c>
      <c r="L18" s="6">
        <f>'ASLTable 13'!F21+'ASLTable 13'!Q21+'ASLTable 13'!AB21</f>
        <v>2845</v>
      </c>
      <c r="M18" s="6">
        <f>'ASLTable 13'!G21+'ASLTable 13'!R21+'ASLTable 13'!AC21</f>
        <v>1155</v>
      </c>
      <c r="N18" s="6">
        <f>'ASLTable 13'!H21+'ASLTable 13'!S21+'ASLTable 13'!AD21</f>
        <v>710</v>
      </c>
      <c r="O18" s="6">
        <f>'ASLTable 13'!I21+'ASLTable 13'!T21+'ASLTable 13'!AE21</f>
        <v>185</v>
      </c>
      <c r="P18" s="6">
        <f>'ASLTable 13'!J21+'ASLTable 13'!U21+'ASLTable 13'!AF21</f>
        <v>175</v>
      </c>
      <c r="Q18" s="6">
        <f>'ASLTable 13'!K21+'ASLTable 13'!V21+'ASLTable 13'!AG21</f>
        <v>30</v>
      </c>
      <c r="R18" s="6">
        <f>'ASLTable 13'!L21+'ASLTable 13'!W21+'ASLTable 13'!AH21</f>
        <v>34185</v>
      </c>
      <c r="S18">
        <f t="shared" si="2"/>
        <v>103390</v>
      </c>
      <c r="T18">
        <f t="shared" si="3"/>
        <v>758782.5</v>
      </c>
      <c r="U18">
        <f t="shared" si="4"/>
        <v>1774665</v>
      </c>
      <c r="V18">
        <f t="shared" si="5"/>
        <v>1688995</v>
      </c>
      <c r="W18">
        <f t="shared" si="6"/>
        <v>2132327.5</v>
      </c>
      <c r="X18">
        <f t="shared" si="7"/>
        <v>1731922.5</v>
      </c>
      <c r="Y18">
        <f t="shared" si="8"/>
        <v>2484645</v>
      </c>
      <c r="Z18">
        <f t="shared" si="9"/>
        <v>1387407.5</v>
      </c>
      <c r="AA18">
        <f t="shared" si="10"/>
        <v>5249912.5</v>
      </c>
      <c r="AB18" s="29">
        <f t="shared" si="11"/>
        <v>141430995.69968906</v>
      </c>
      <c r="AC18" s="29">
        <f>TotalTurnover!D19*1000*1.05</f>
        <v>158743043.19968906</v>
      </c>
    </row>
    <row r="19" spans="1:29" x14ac:dyDescent="0.25">
      <c r="A19" s="5" t="s">
        <v>32</v>
      </c>
      <c r="B19" s="27">
        <v>0.1</v>
      </c>
      <c r="C19" s="29">
        <f t="shared" si="1"/>
        <v>81355</v>
      </c>
      <c r="D19" s="29">
        <f>'ASLTable 13'!BZ22</f>
        <v>19950</v>
      </c>
      <c r="E19" s="29">
        <f>'ASLTable 13'!BO22+'ASLTable 13'!BD22+'ASLTable 13'!AS22</f>
        <v>570</v>
      </c>
      <c r="F19" s="29">
        <f>'ASLTable 13'!K22+'ASLTable 13'!AG22+'ASLTable 13'!BY22</f>
        <v>125</v>
      </c>
      <c r="G19" s="13">
        <v>102000</v>
      </c>
      <c r="H19" s="6">
        <f>'ASLTable 13'!B22+'ASLTable 13'!M22+'ASLTable 13'!X22</f>
        <v>4505</v>
      </c>
      <c r="I19" s="6">
        <f>'ASLTable 13'!C22+'ASLTable 13'!N22+'ASLTable 13'!Y22</f>
        <v>20940</v>
      </c>
      <c r="J19" s="6">
        <f>'ASLTable 13'!D22+'ASLTable 13'!O22+'ASLTable 13'!Z22</f>
        <v>20710</v>
      </c>
      <c r="K19" s="6">
        <f>'ASLTable 13'!E22+'ASLTable 13'!P22+'ASLTable 13'!AA22</f>
        <v>12005</v>
      </c>
      <c r="L19" s="6">
        <f>'ASLTable 13'!F22+'ASLTable 13'!Q22+'ASLTable 13'!AB22</f>
        <v>9745</v>
      </c>
      <c r="M19" s="6">
        <f>'ASLTable 13'!G22+'ASLTable 13'!R22+'ASLTable 13'!AC22</f>
        <v>7585</v>
      </c>
      <c r="N19" s="6">
        <f>'ASLTable 13'!H22+'ASLTable 13'!S22+'ASLTable 13'!AD22</f>
        <v>4605</v>
      </c>
      <c r="O19" s="6">
        <f>'ASLTable 13'!I22+'ASLTable 13'!T22+'ASLTable 13'!AE22</f>
        <v>865</v>
      </c>
      <c r="P19" s="6">
        <f>'ASLTable 13'!J22+'ASLTable 13'!U22+'ASLTable 13'!AF22</f>
        <v>450</v>
      </c>
      <c r="Q19" s="6">
        <f>'ASLTable 13'!K22+'ASLTable 13'!V22+'ASLTable 13'!AG22</f>
        <v>70</v>
      </c>
      <c r="R19" s="6">
        <f>'ASLTable 13'!L22+'ASLTable 13'!W22+'ASLTable 13'!AH22</f>
        <v>81480</v>
      </c>
      <c r="S19">
        <f t="shared" si="2"/>
        <v>110372.5</v>
      </c>
      <c r="T19">
        <f t="shared" si="3"/>
        <v>1560030</v>
      </c>
      <c r="U19">
        <f t="shared" si="4"/>
        <v>3613895</v>
      </c>
      <c r="V19">
        <f t="shared" si="5"/>
        <v>4495872.5</v>
      </c>
      <c r="W19">
        <f t="shared" si="6"/>
        <v>7303877.5</v>
      </c>
      <c r="X19">
        <f t="shared" si="7"/>
        <v>11373707.5</v>
      </c>
      <c r="Y19">
        <f t="shared" si="8"/>
        <v>16115197.5</v>
      </c>
      <c r="Z19">
        <f t="shared" si="9"/>
        <v>6487067.5</v>
      </c>
      <c r="AA19">
        <f t="shared" si="10"/>
        <v>13499775</v>
      </c>
      <c r="AB19" s="29">
        <f t="shared" si="11"/>
        <v>178388162.82212377</v>
      </c>
      <c r="AC19" s="29">
        <f>TotalTurnover!D20*1000*1.05</f>
        <v>242947957.82212377</v>
      </c>
    </row>
    <row r="20" spans="1:29" x14ac:dyDescent="0.25">
      <c r="A20" s="5" t="s">
        <v>33</v>
      </c>
      <c r="B20" s="27">
        <v>0.9</v>
      </c>
      <c r="C20" s="29">
        <f t="shared" si="1"/>
        <v>147155</v>
      </c>
      <c r="D20" s="29">
        <f>'ASLTable 13'!BZ23</f>
        <v>26510</v>
      </c>
      <c r="E20" s="29">
        <f>'ASLTable 13'!BO23+'ASLTable 13'!BD23+'ASLTable 13'!AS23</f>
        <v>195</v>
      </c>
      <c r="F20" s="29">
        <f>'ASLTable 13'!K23+'ASLTable 13'!AG23+'ASLTable 13'!BY23</f>
        <v>160</v>
      </c>
      <c r="G20" s="13">
        <v>174020</v>
      </c>
      <c r="H20" s="6">
        <f>'ASLTable 13'!B23+'ASLTable 13'!M23+'ASLTable 13'!X23</f>
        <v>28420</v>
      </c>
      <c r="I20" s="6">
        <f>'ASLTable 13'!C23+'ASLTable 13'!N23+'ASLTable 13'!Y23</f>
        <v>43150</v>
      </c>
      <c r="J20" s="6">
        <f>'ASLTable 13'!D23+'ASLTable 13'!O23+'ASLTable 13'!Z23</f>
        <v>49455</v>
      </c>
      <c r="K20" s="6">
        <f>'ASLTable 13'!E23+'ASLTable 13'!P23+'ASLTable 13'!AA23</f>
        <v>13205</v>
      </c>
      <c r="L20" s="6">
        <f>'ASLTable 13'!F23+'ASLTable 13'!Q23+'ASLTable 13'!AB23</f>
        <v>6770</v>
      </c>
      <c r="M20" s="6">
        <f>'ASLTable 13'!G23+'ASLTable 13'!R23+'ASLTable 13'!AC23</f>
        <v>3200</v>
      </c>
      <c r="N20" s="6">
        <f>'ASLTable 13'!H23+'ASLTable 13'!S23+'ASLTable 13'!AD23</f>
        <v>1900</v>
      </c>
      <c r="O20" s="6">
        <f>'ASLTable 13'!I23+'ASLTable 13'!T23+'ASLTable 13'!AE23</f>
        <v>635</v>
      </c>
      <c r="P20" s="6">
        <f>'ASLTable 13'!J23+'ASLTable 13'!U23+'ASLTable 13'!AF23</f>
        <v>455</v>
      </c>
      <c r="Q20" s="6">
        <f>'ASLTable 13'!K23+'ASLTable 13'!V23+'ASLTable 13'!AG23</f>
        <v>125</v>
      </c>
      <c r="R20" s="6">
        <f>'ASLTable 13'!L23+'ASLTable 13'!W23+'ASLTable 13'!AH23</f>
        <v>147315</v>
      </c>
      <c r="S20">
        <f t="shared" si="2"/>
        <v>696290</v>
      </c>
      <c r="T20">
        <f t="shared" si="3"/>
        <v>3214675</v>
      </c>
      <c r="U20">
        <f t="shared" si="4"/>
        <v>8629897.5</v>
      </c>
      <c r="V20">
        <f t="shared" si="5"/>
        <v>4945272.5</v>
      </c>
      <c r="W20">
        <f t="shared" si="6"/>
        <v>5074115</v>
      </c>
      <c r="X20">
        <f t="shared" si="7"/>
        <v>4798400</v>
      </c>
      <c r="Y20">
        <f t="shared" si="8"/>
        <v>6649050</v>
      </c>
      <c r="Z20">
        <f t="shared" si="9"/>
        <v>4762182.5</v>
      </c>
      <c r="AA20">
        <f t="shared" si="10"/>
        <v>13649772.5</v>
      </c>
      <c r="AB20" s="29">
        <f t="shared" si="11"/>
        <v>66572645</v>
      </c>
      <c r="AC20" s="29">
        <f>TotalTurnover!D21*1000*1.05</f>
        <v>118992300</v>
      </c>
    </row>
    <row r="21" spans="1:29" x14ac:dyDescent="0.25">
      <c r="A21" s="14" t="s">
        <v>9</v>
      </c>
      <c r="B21" s="27"/>
      <c r="C21" s="29">
        <f t="shared" si="1"/>
        <v>2609465</v>
      </c>
      <c r="D21" s="29">
        <f>'ASLTable 13'!BZ24</f>
        <v>88240</v>
      </c>
      <c r="E21" s="29">
        <f>'ASLTable 13'!BO24+'ASLTable 13'!BD24+'ASLTable 13'!AS24</f>
        <v>12750</v>
      </c>
      <c r="F21" s="29">
        <f>'ASLTable 13'!K24+'ASLTable 13'!AG24+'ASLTable 13'!BY24</f>
        <v>7980</v>
      </c>
      <c r="G21" s="17">
        <v>2718435</v>
      </c>
      <c r="H21" s="6">
        <f>'ASLTable 13'!B24+'ASLTable 13'!M24+'ASLTable 13'!X24</f>
        <v>395390</v>
      </c>
      <c r="I21" s="6">
        <f>'ASLTable 13'!C24+'ASLTable 13'!N24+'ASLTable 13'!Y24</f>
        <v>613625</v>
      </c>
      <c r="J21" s="6">
        <f>'ASLTable 13'!D24+'ASLTable 13'!O24+'ASLTable 13'!Z24</f>
        <v>853805</v>
      </c>
      <c r="K21" s="6">
        <f>'ASLTable 13'!E24+'ASLTable 13'!P24+'ASLTable 13'!AA24</f>
        <v>328290</v>
      </c>
      <c r="L21" s="6">
        <f>'ASLTable 13'!F24+'ASLTable 13'!Q24+'ASLTable 13'!AB24</f>
        <v>187580</v>
      </c>
      <c r="M21" s="6">
        <f>'ASLTable 13'!G24+'ASLTable 13'!R24+'ASLTable 13'!AC24</f>
        <v>106925</v>
      </c>
      <c r="N21" s="6">
        <f>'ASLTable 13'!H24+'ASLTable 13'!S24+'ASLTable 13'!AD24</f>
        <v>72700</v>
      </c>
      <c r="O21" s="6">
        <f>'ASLTable 13'!I24+'ASLTable 13'!T24+'ASLTable 13'!AE24</f>
        <v>27095</v>
      </c>
      <c r="P21" s="6">
        <f>'ASLTable 13'!J24+'ASLTable 13'!U24+'ASLTable 13'!AF24</f>
        <v>24360</v>
      </c>
      <c r="Q21" s="6">
        <f>'ASLTable 13'!K24+'ASLTable 13'!V24+'ASLTable 13'!AG24</f>
        <v>7675</v>
      </c>
      <c r="R21" s="6">
        <f>'ASLTable 13'!L24+'ASLTable 13'!W24+'ASLTable 13'!AH24</f>
        <v>2617445</v>
      </c>
    </row>
    <row r="22" spans="1:29" x14ac:dyDescent="0.25">
      <c r="H22" s="6">
        <v>0</v>
      </c>
      <c r="I22" s="6">
        <v>50</v>
      </c>
      <c r="J22" s="6">
        <v>100</v>
      </c>
      <c r="K22" s="6">
        <v>250</v>
      </c>
      <c r="L22" s="6">
        <v>500</v>
      </c>
      <c r="M22" s="6">
        <v>1000</v>
      </c>
      <c r="N22" s="6">
        <v>2000</v>
      </c>
      <c r="O22" s="6">
        <v>5000</v>
      </c>
      <c r="P22" s="6">
        <v>10000</v>
      </c>
    </row>
    <row r="23" spans="1:29" x14ac:dyDescent="0.25">
      <c r="H23" s="30">
        <v>49</v>
      </c>
      <c r="I23" s="6">
        <v>99</v>
      </c>
      <c r="J23" s="6">
        <v>249</v>
      </c>
      <c r="K23" s="6">
        <v>499</v>
      </c>
      <c r="L23" s="6">
        <v>999</v>
      </c>
      <c r="M23" s="6">
        <v>1999</v>
      </c>
      <c r="N23" s="6">
        <v>4999</v>
      </c>
      <c r="O23" s="6">
        <v>9999</v>
      </c>
      <c r="P23" s="6">
        <v>49999</v>
      </c>
    </row>
    <row r="24" spans="1:29" x14ac:dyDescent="0.25">
      <c r="A24" s="233"/>
      <c r="H24" s="30"/>
      <c r="I24" s="6"/>
      <c r="J24" s="6"/>
      <c r="K24" s="6"/>
      <c r="L24" s="6"/>
      <c r="M24" s="6"/>
      <c r="N24" s="6"/>
      <c r="O24" s="6"/>
      <c r="P24" s="6"/>
    </row>
    <row r="25" spans="1:29" x14ac:dyDescent="0.25">
      <c r="A25" s="233" t="s">
        <v>420</v>
      </c>
      <c r="C25" s="240" t="s">
        <v>9</v>
      </c>
      <c r="D25" s="241"/>
      <c r="E25" s="241"/>
      <c r="F25" s="241"/>
      <c r="G25" s="241"/>
      <c r="H25" s="241"/>
      <c r="I25" s="241"/>
      <c r="J25" s="242"/>
      <c r="K25" s="7"/>
      <c r="L25" s="6"/>
      <c r="M25" s="6"/>
      <c r="N25" s="6"/>
      <c r="O25" s="6"/>
      <c r="P25" s="6"/>
    </row>
    <row r="26" spans="1:29" x14ac:dyDescent="0.25">
      <c r="A26" s="233"/>
      <c r="C26" s="2" t="s">
        <v>10</v>
      </c>
      <c r="D26" s="3" t="s">
        <v>11</v>
      </c>
      <c r="E26" s="3" t="s">
        <v>12</v>
      </c>
      <c r="F26" s="3" t="s">
        <v>13</v>
      </c>
      <c r="G26" s="3" t="s">
        <v>14</v>
      </c>
      <c r="H26" s="3" t="s">
        <v>15</v>
      </c>
      <c r="I26" s="3" t="s">
        <v>16</v>
      </c>
      <c r="J26" s="4" t="s">
        <v>9</v>
      </c>
      <c r="K26" s="2" t="s">
        <v>10</v>
      </c>
      <c r="L26" s="3" t="s">
        <v>11</v>
      </c>
      <c r="M26" s="3" t="s">
        <v>12</v>
      </c>
      <c r="N26" s="3" t="s">
        <v>13</v>
      </c>
      <c r="O26" s="3" t="s">
        <v>14</v>
      </c>
      <c r="P26" s="3" t="s">
        <v>15</v>
      </c>
      <c r="Q26" s="3" t="s">
        <v>16</v>
      </c>
      <c r="R26" s="4" t="s">
        <v>9</v>
      </c>
    </row>
    <row r="27" spans="1:29" x14ac:dyDescent="0.25">
      <c r="A27" s="5" t="s">
        <v>17</v>
      </c>
      <c r="B27" s="27">
        <v>0</v>
      </c>
      <c r="C27" s="9">
        <v>132970</v>
      </c>
      <c r="D27" s="7">
        <v>11925</v>
      </c>
      <c r="E27" s="7">
        <v>3060</v>
      </c>
      <c r="F27" s="7">
        <v>1040</v>
      </c>
      <c r="G27" s="7">
        <v>320</v>
      </c>
      <c r="H27" s="7">
        <v>145</v>
      </c>
      <c r="I27" s="7">
        <v>80</v>
      </c>
      <c r="J27" s="10">
        <v>149540</v>
      </c>
      <c r="K27" s="9">
        <f>C27*(C$45+C$46)/2</f>
        <v>265940</v>
      </c>
      <c r="L27" s="9">
        <f t="shared" ref="L27:Q27" si="12">D27*(D$45+D$46)/2</f>
        <v>83475</v>
      </c>
      <c r="M27" s="9">
        <f t="shared" si="12"/>
        <v>44370</v>
      </c>
      <c r="N27" s="9">
        <f t="shared" si="12"/>
        <v>35880</v>
      </c>
      <c r="O27" s="9">
        <f t="shared" si="12"/>
        <v>23840</v>
      </c>
      <c r="P27" s="9">
        <f t="shared" si="12"/>
        <v>25302.5</v>
      </c>
      <c r="Q27" s="9">
        <f t="shared" si="12"/>
        <v>0</v>
      </c>
      <c r="R27" s="10">
        <v>149540</v>
      </c>
    </row>
    <row r="28" spans="1:29" x14ac:dyDescent="0.25">
      <c r="A28" s="5" t="s">
        <v>18</v>
      </c>
      <c r="B28" s="27">
        <v>0.2</v>
      </c>
      <c r="C28" s="12">
        <v>98885</v>
      </c>
      <c r="D28" s="7">
        <v>21510</v>
      </c>
      <c r="E28" s="7">
        <v>13700</v>
      </c>
      <c r="F28" s="7">
        <v>9865</v>
      </c>
      <c r="G28" s="7">
        <v>4160</v>
      </c>
      <c r="H28" s="7">
        <v>2450</v>
      </c>
      <c r="I28" s="7">
        <v>1445</v>
      </c>
      <c r="J28" s="13">
        <v>152015</v>
      </c>
      <c r="K28" s="9">
        <f t="shared" ref="K28:K44" si="13">C28*(C$45+C$46)/2</f>
        <v>197770</v>
      </c>
      <c r="L28" s="9">
        <f t="shared" ref="L28:L44" si="14">D28*(D$45+D$46)/2</f>
        <v>150570</v>
      </c>
      <c r="M28" s="9">
        <f t="shared" ref="M28:M44" si="15">E28*(E$45+E$46)/2</f>
        <v>198650</v>
      </c>
      <c r="N28" s="9">
        <f t="shared" ref="N28:N44" si="16">F28*(F$45+F$46)/2</f>
        <v>340342.5</v>
      </c>
      <c r="O28" s="9">
        <f t="shared" ref="O28:O44" si="17">G28*(G$45+G$46)/2</f>
        <v>309920</v>
      </c>
      <c r="P28" s="9">
        <f t="shared" ref="P28:P44" si="18">H28*(H$45+H$46)/2</f>
        <v>427525</v>
      </c>
      <c r="Q28" s="9">
        <f t="shared" ref="Q28:Q44" si="19">I28*(I$45+I$46)/2</f>
        <v>0</v>
      </c>
      <c r="R28" s="13">
        <v>152015</v>
      </c>
    </row>
    <row r="29" spans="1:29" x14ac:dyDescent="0.25">
      <c r="A29" s="5" t="s">
        <v>19</v>
      </c>
      <c r="B29" s="27">
        <v>0.5</v>
      </c>
      <c r="C29" s="12">
        <v>294575</v>
      </c>
      <c r="D29" s="7">
        <v>29760</v>
      </c>
      <c r="E29" s="7">
        <v>11965</v>
      </c>
      <c r="F29" s="7">
        <v>5025</v>
      </c>
      <c r="G29" s="7">
        <v>1465</v>
      </c>
      <c r="H29" s="7">
        <v>590</v>
      </c>
      <c r="I29" s="7">
        <v>335</v>
      </c>
      <c r="J29" s="13">
        <v>343715</v>
      </c>
      <c r="K29" s="9">
        <f t="shared" si="13"/>
        <v>589150</v>
      </c>
      <c r="L29" s="9">
        <f t="shared" si="14"/>
        <v>208320</v>
      </c>
      <c r="M29" s="9">
        <f t="shared" si="15"/>
        <v>173492.5</v>
      </c>
      <c r="N29" s="9">
        <f t="shared" si="16"/>
        <v>173362.5</v>
      </c>
      <c r="O29" s="9">
        <f t="shared" si="17"/>
        <v>109142.5</v>
      </c>
      <c r="P29" s="9">
        <f t="shared" si="18"/>
        <v>102955</v>
      </c>
      <c r="Q29" s="9">
        <f t="shared" si="19"/>
        <v>0</v>
      </c>
      <c r="R29" s="13">
        <v>343715</v>
      </c>
    </row>
    <row r="30" spans="1:29" x14ac:dyDescent="0.25">
      <c r="A30" s="5" t="s">
        <v>20</v>
      </c>
      <c r="B30" s="27">
        <v>0.8</v>
      </c>
      <c r="C30" s="12">
        <v>57690</v>
      </c>
      <c r="D30" s="7">
        <v>12840</v>
      </c>
      <c r="E30" s="7">
        <v>4060</v>
      </c>
      <c r="F30" s="7">
        <v>1640</v>
      </c>
      <c r="G30" s="7">
        <v>470</v>
      </c>
      <c r="H30" s="7">
        <v>295</v>
      </c>
      <c r="I30" s="7">
        <v>205</v>
      </c>
      <c r="J30" s="13">
        <v>77200</v>
      </c>
      <c r="K30" s="9">
        <f t="shared" si="13"/>
        <v>115380</v>
      </c>
      <c r="L30" s="9">
        <f t="shared" si="14"/>
        <v>89880</v>
      </c>
      <c r="M30" s="9">
        <f t="shared" si="15"/>
        <v>58870</v>
      </c>
      <c r="N30" s="9">
        <f t="shared" si="16"/>
        <v>56580</v>
      </c>
      <c r="O30" s="9">
        <f t="shared" si="17"/>
        <v>35015</v>
      </c>
      <c r="P30" s="9">
        <f t="shared" si="18"/>
        <v>51477.5</v>
      </c>
      <c r="Q30" s="9">
        <f t="shared" si="19"/>
        <v>0</v>
      </c>
      <c r="R30" s="13">
        <v>77200</v>
      </c>
    </row>
    <row r="31" spans="1:29" x14ac:dyDescent="0.25">
      <c r="A31" s="5" t="s">
        <v>21</v>
      </c>
      <c r="B31" s="27">
        <v>0.25</v>
      </c>
      <c r="C31" s="12">
        <v>69260</v>
      </c>
      <c r="D31" s="7">
        <v>15410</v>
      </c>
      <c r="E31" s="7">
        <v>9815</v>
      </c>
      <c r="F31" s="7">
        <v>5550</v>
      </c>
      <c r="G31" s="7">
        <v>1790</v>
      </c>
      <c r="H31" s="7">
        <v>865</v>
      </c>
      <c r="I31" s="7">
        <v>455</v>
      </c>
      <c r="J31" s="13">
        <v>103145</v>
      </c>
      <c r="K31" s="9">
        <f t="shared" si="13"/>
        <v>138520</v>
      </c>
      <c r="L31" s="9">
        <f t="shared" si="14"/>
        <v>107870</v>
      </c>
      <c r="M31" s="9">
        <f t="shared" si="15"/>
        <v>142317.5</v>
      </c>
      <c r="N31" s="9">
        <f t="shared" si="16"/>
        <v>191475</v>
      </c>
      <c r="O31" s="9">
        <f t="shared" si="17"/>
        <v>133355</v>
      </c>
      <c r="P31" s="9">
        <f t="shared" si="18"/>
        <v>150942.5</v>
      </c>
      <c r="Q31" s="9">
        <f t="shared" si="19"/>
        <v>0</v>
      </c>
      <c r="R31" s="13">
        <v>103145</v>
      </c>
    </row>
    <row r="32" spans="1:29" x14ac:dyDescent="0.25">
      <c r="A32" s="5" t="s">
        <v>22</v>
      </c>
      <c r="B32" s="27">
        <v>0.4</v>
      </c>
      <c r="C32" s="12">
        <v>154520</v>
      </c>
      <c r="D32" s="7">
        <v>34520</v>
      </c>
      <c r="E32" s="7">
        <v>12580</v>
      </c>
      <c r="F32" s="7">
        <v>4930</v>
      </c>
      <c r="G32" s="7">
        <v>1210</v>
      </c>
      <c r="H32" s="7">
        <v>515</v>
      </c>
      <c r="I32" s="7">
        <v>485</v>
      </c>
      <c r="J32" s="13">
        <v>208760</v>
      </c>
      <c r="K32" s="9">
        <f t="shared" si="13"/>
        <v>309040</v>
      </c>
      <c r="L32" s="9">
        <f t="shared" si="14"/>
        <v>241640</v>
      </c>
      <c r="M32" s="9">
        <f t="shared" si="15"/>
        <v>182410</v>
      </c>
      <c r="N32" s="9">
        <f t="shared" si="16"/>
        <v>170085</v>
      </c>
      <c r="O32" s="9">
        <f t="shared" si="17"/>
        <v>90145</v>
      </c>
      <c r="P32" s="9">
        <f t="shared" si="18"/>
        <v>89867.5</v>
      </c>
      <c r="Q32" s="9">
        <f t="shared" si="19"/>
        <v>0</v>
      </c>
      <c r="R32" s="13">
        <v>208760</v>
      </c>
    </row>
    <row r="33" spans="1:18" x14ac:dyDescent="0.25">
      <c r="A33" s="5" t="s">
        <v>23</v>
      </c>
      <c r="B33" s="27">
        <v>0.5</v>
      </c>
      <c r="C33" s="12">
        <v>90480</v>
      </c>
      <c r="D33" s="7">
        <v>10910</v>
      </c>
      <c r="E33" s="7">
        <v>5045</v>
      </c>
      <c r="F33" s="7">
        <v>2925</v>
      </c>
      <c r="G33" s="7">
        <v>1040</v>
      </c>
      <c r="H33" s="7">
        <v>565</v>
      </c>
      <c r="I33" s="7">
        <v>395</v>
      </c>
      <c r="J33" s="13">
        <v>111360</v>
      </c>
      <c r="K33" s="9">
        <f t="shared" si="13"/>
        <v>180960</v>
      </c>
      <c r="L33" s="9">
        <f t="shared" si="14"/>
        <v>76370</v>
      </c>
      <c r="M33" s="9">
        <f t="shared" si="15"/>
        <v>73152.5</v>
      </c>
      <c r="N33" s="9">
        <f t="shared" si="16"/>
        <v>100912.5</v>
      </c>
      <c r="O33" s="9">
        <f t="shared" si="17"/>
        <v>77480</v>
      </c>
      <c r="P33" s="9">
        <f t="shared" si="18"/>
        <v>98592.5</v>
      </c>
      <c r="Q33" s="9">
        <f t="shared" si="19"/>
        <v>0</v>
      </c>
      <c r="R33" s="13">
        <v>111360</v>
      </c>
    </row>
    <row r="34" spans="1:18" x14ac:dyDescent="0.25">
      <c r="A34" s="5" t="s">
        <v>24</v>
      </c>
      <c r="B34" s="27">
        <v>0.9</v>
      </c>
      <c r="C34" s="12">
        <v>79315</v>
      </c>
      <c r="D34" s="7">
        <v>39805</v>
      </c>
      <c r="E34" s="7">
        <v>22600</v>
      </c>
      <c r="F34" s="7">
        <v>11360</v>
      </c>
      <c r="G34" s="7">
        <v>2285</v>
      </c>
      <c r="H34" s="7">
        <v>1000</v>
      </c>
      <c r="I34" s="7">
        <v>675</v>
      </c>
      <c r="J34" s="13">
        <v>157040</v>
      </c>
      <c r="K34" s="9">
        <f t="shared" si="13"/>
        <v>158630</v>
      </c>
      <c r="L34" s="9">
        <f t="shared" si="14"/>
        <v>278635</v>
      </c>
      <c r="M34" s="9">
        <f t="shared" si="15"/>
        <v>327700</v>
      </c>
      <c r="N34" s="9">
        <f t="shared" si="16"/>
        <v>391920</v>
      </c>
      <c r="O34" s="9">
        <f t="shared" si="17"/>
        <v>170232.5</v>
      </c>
      <c r="P34" s="9">
        <f t="shared" si="18"/>
        <v>174500</v>
      </c>
      <c r="Q34" s="9">
        <f t="shared" si="19"/>
        <v>0</v>
      </c>
      <c r="R34" s="13">
        <v>157040</v>
      </c>
    </row>
    <row r="35" spans="1:18" x14ac:dyDescent="0.25">
      <c r="A35" s="5" t="s">
        <v>25</v>
      </c>
      <c r="B35" s="27">
        <v>0</v>
      </c>
      <c r="C35" s="12">
        <v>203405</v>
      </c>
      <c r="D35" s="7">
        <v>10575</v>
      </c>
      <c r="E35" s="7">
        <v>6140</v>
      </c>
      <c r="F35" s="7">
        <v>3715</v>
      </c>
      <c r="G35" s="7">
        <v>1325</v>
      </c>
      <c r="H35" s="7">
        <v>650</v>
      </c>
      <c r="I35" s="7">
        <v>405</v>
      </c>
      <c r="J35" s="13">
        <v>226215</v>
      </c>
      <c r="K35" s="9">
        <f t="shared" si="13"/>
        <v>406810</v>
      </c>
      <c r="L35" s="9">
        <f t="shared" si="14"/>
        <v>74025</v>
      </c>
      <c r="M35" s="9">
        <f t="shared" si="15"/>
        <v>89030</v>
      </c>
      <c r="N35" s="9">
        <f t="shared" si="16"/>
        <v>128167.5</v>
      </c>
      <c r="O35" s="9">
        <f t="shared" si="17"/>
        <v>98712.5</v>
      </c>
      <c r="P35" s="9">
        <f t="shared" si="18"/>
        <v>113425</v>
      </c>
      <c r="Q35" s="9">
        <f t="shared" si="19"/>
        <v>0</v>
      </c>
      <c r="R35" s="13">
        <v>226215</v>
      </c>
    </row>
    <row r="36" spans="1:18" x14ac:dyDescent="0.25">
      <c r="A36" s="5" t="s">
        <v>26</v>
      </c>
      <c r="B36" s="27">
        <v>0</v>
      </c>
      <c r="C36" s="12">
        <v>50960</v>
      </c>
      <c r="D36" s="7">
        <v>4810</v>
      </c>
      <c r="E36" s="7">
        <v>2245</v>
      </c>
      <c r="F36" s="7">
        <v>1245</v>
      </c>
      <c r="G36" s="7">
        <v>580</v>
      </c>
      <c r="H36" s="7">
        <v>405</v>
      </c>
      <c r="I36" s="7">
        <v>385</v>
      </c>
      <c r="J36" s="13">
        <v>60630</v>
      </c>
      <c r="K36" s="9">
        <f t="shared" si="13"/>
        <v>101920</v>
      </c>
      <c r="L36" s="9">
        <f t="shared" si="14"/>
        <v>33670</v>
      </c>
      <c r="M36" s="9">
        <f t="shared" si="15"/>
        <v>32552.5</v>
      </c>
      <c r="N36" s="9">
        <f t="shared" si="16"/>
        <v>42952.5</v>
      </c>
      <c r="O36" s="9">
        <f t="shared" si="17"/>
        <v>43210</v>
      </c>
      <c r="P36" s="9">
        <f t="shared" si="18"/>
        <v>70672.5</v>
      </c>
      <c r="Q36" s="9">
        <f t="shared" si="19"/>
        <v>0</v>
      </c>
      <c r="R36" s="13">
        <v>60630</v>
      </c>
    </row>
    <row r="37" spans="1:18" x14ac:dyDescent="0.25">
      <c r="A37" s="5" t="s">
        <v>27</v>
      </c>
      <c r="B37" s="27">
        <v>0.25</v>
      </c>
      <c r="C37" s="12">
        <v>83085</v>
      </c>
      <c r="D37" s="7">
        <v>10815</v>
      </c>
      <c r="E37" s="7">
        <v>4480</v>
      </c>
      <c r="F37" s="7">
        <v>1160</v>
      </c>
      <c r="G37" s="7">
        <v>315</v>
      </c>
      <c r="H37" s="7">
        <v>255</v>
      </c>
      <c r="I37" s="7">
        <v>230</v>
      </c>
      <c r="J37" s="13">
        <v>100340</v>
      </c>
      <c r="K37" s="9">
        <f t="shared" si="13"/>
        <v>166170</v>
      </c>
      <c r="L37" s="9">
        <f t="shared" si="14"/>
        <v>75705</v>
      </c>
      <c r="M37" s="9">
        <f t="shared" si="15"/>
        <v>64960</v>
      </c>
      <c r="N37" s="9">
        <f t="shared" si="16"/>
        <v>40020</v>
      </c>
      <c r="O37" s="9">
        <f t="shared" si="17"/>
        <v>23467.5</v>
      </c>
      <c r="P37" s="9">
        <f t="shared" si="18"/>
        <v>44497.5</v>
      </c>
      <c r="Q37" s="9">
        <f t="shared" si="19"/>
        <v>0</v>
      </c>
      <c r="R37" s="13">
        <v>100340</v>
      </c>
    </row>
    <row r="38" spans="1:18" x14ac:dyDescent="0.25">
      <c r="A38" s="5" t="s">
        <v>28</v>
      </c>
      <c r="B38" s="27">
        <v>0</v>
      </c>
      <c r="C38" s="12">
        <v>413875</v>
      </c>
      <c r="D38" s="7">
        <v>30040</v>
      </c>
      <c r="E38" s="7">
        <v>15445</v>
      </c>
      <c r="F38" s="7">
        <v>7780</v>
      </c>
      <c r="G38" s="7">
        <v>2520</v>
      </c>
      <c r="H38" s="7">
        <v>1275</v>
      </c>
      <c r="I38" s="7">
        <v>780</v>
      </c>
      <c r="J38" s="13">
        <v>471715</v>
      </c>
      <c r="K38" s="9">
        <f t="shared" si="13"/>
        <v>827750</v>
      </c>
      <c r="L38" s="9">
        <f t="shared" si="14"/>
        <v>210280</v>
      </c>
      <c r="M38" s="9">
        <f t="shared" si="15"/>
        <v>223952.5</v>
      </c>
      <c r="N38" s="9">
        <f t="shared" si="16"/>
        <v>268410</v>
      </c>
      <c r="O38" s="9">
        <f t="shared" si="17"/>
        <v>187740</v>
      </c>
      <c r="P38" s="9">
        <f t="shared" si="18"/>
        <v>222487.5</v>
      </c>
      <c r="Q38" s="9">
        <f t="shared" si="19"/>
        <v>0</v>
      </c>
      <c r="R38" s="13">
        <v>471715</v>
      </c>
    </row>
    <row r="39" spans="1:18" x14ac:dyDescent="0.25">
      <c r="A39" s="5" t="s">
        <v>29</v>
      </c>
      <c r="B39" s="27">
        <v>0.4</v>
      </c>
      <c r="C39" s="12">
        <v>182325</v>
      </c>
      <c r="D39" s="7">
        <v>23590</v>
      </c>
      <c r="E39" s="7">
        <v>11660</v>
      </c>
      <c r="F39" s="7">
        <v>5905</v>
      </c>
      <c r="G39" s="7">
        <v>2580</v>
      </c>
      <c r="H39" s="7">
        <v>1555</v>
      </c>
      <c r="I39" s="7">
        <v>1130</v>
      </c>
      <c r="J39" s="13">
        <v>228745</v>
      </c>
      <c r="K39" s="9">
        <f t="shared" si="13"/>
        <v>364650</v>
      </c>
      <c r="L39" s="9">
        <f t="shared" si="14"/>
        <v>165130</v>
      </c>
      <c r="M39" s="9">
        <f t="shared" si="15"/>
        <v>169070</v>
      </c>
      <c r="N39" s="9">
        <f t="shared" si="16"/>
        <v>203722.5</v>
      </c>
      <c r="O39" s="9">
        <f t="shared" si="17"/>
        <v>192210</v>
      </c>
      <c r="P39" s="9">
        <f t="shared" si="18"/>
        <v>271347.5</v>
      </c>
      <c r="Q39" s="9">
        <f t="shared" si="19"/>
        <v>0</v>
      </c>
      <c r="R39" s="13">
        <v>228745</v>
      </c>
    </row>
    <row r="40" spans="1:18" x14ac:dyDescent="0.25">
      <c r="A40" s="5" t="s">
        <v>30</v>
      </c>
      <c r="B40" s="27">
        <v>0</v>
      </c>
      <c r="C40" s="12">
        <v>6145</v>
      </c>
      <c r="D40" s="7">
        <v>480</v>
      </c>
      <c r="E40" s="7">
        <v>200</v>
      </c>
      <c r="F40" s="7">
        <v>120</v>
      </c>
      <c r="G40" s="7">
        <v>80</v>
      </c>
      <c r="H40" s="7">
        <v>95</v>
      </c>
      <c r="I40" s="7">
        <v>385</v>
      </c>
      <c r="J40" s="13">
        <v>7505</v>
      </c>
      <c r="K40" s="9">
        <f t="shared" si="13"/>
        <v>12290</v>
      </c>
      <c r="L40" s="9">
        <f t="shared" si="14"/>
        <v>3360</v>
      </c>
      <c r="M40" s="9">
        <f t="shared" si="15"/>
        <v>2900</v>
      </c>
      <c r="N40" s="9">
        <f t="shared" si="16"/>
        <v>4140</v>
      </c>
      <c r="O40" s="9">
        <f t="shared" si="17"/>
        <v>5960</v>
      </c>
      <c r="P40" s="9">
        <f t="shared" si="18"/>
        <v>16577.5</v>
      </c>
      <c r="Q40" s="9">
        <f t="shared" si="19"/>
        <v>0</v>
      </c>
      <c r="R40" s="13">
        <v>7505</v>
      </c>
    </row>
    <row r="41" spans="1:18" x14ac:dyDescent="0.25">
      <c r="A41" s="5" t="s">
        <v>31</v>
      </c>
      <c r="B41" s="27">
        <v>0.1</v>
      </c>
      <c r="C41" s="12">
        <v>26235</v>
      </c>
      <c r="D41" s="7">
        <v>6035</v>
      </c>
      <c r="E41" s="7">
        <v>4110</v>
      </c>
      <c r="F41" s="7">
        <v>2795</v>
      </c>
      <c r="G41" s="7">
        <v>1850</v>
      </c>
      <c r="H41" s="7">
        <v>2015</v>
      </c>
      <c r="I41" s="7">
        <v>1450</v>
      </c>
      <c r="J41" s="13">
        <v>44490</v>
      </c>
      <c r="K41" s="9">
        <f t="shared" si="13"/>
        <v>52470</v>
      </c>
      <c r="L41" s="9">
        <f t="shared" si="14"/>
        <v>42245</v>
      </c>
      <c r="M41" s="9">
        <f t="shared" si="15"/>
        <v>59595</v>
      </c>
      <c r="N41" s="9">
        <f t="shared" si="16"/>
        <v>96427.5</v>
      </c>
      <c r="O41" s="9">
        <f t="shared" si="17"/>
        <v>137825</v>
      </c>
      <c r="P41" s="9">
        <f t="shared" si="18"/>
        <v>351617.5</v>
      </c>
      <c r="Q41" s="9">
        <f t="shared" si="19"/>
        <v>0</v>
      </c>
      <c r="R41" s="13">
        <v>44490</v>
      </c>
    </row>
    <row r="42" spans="1:18" x14ac:dyDescent="0.25">
      <c r="A42" s="5" t="s">
        <v>32</v>
      </c>
      <c r="B42" s="27">
        <v>0.1</v>
      </c>
      <c r="C42" s="12">
        <v>52185</v>
      </c>
      <c r="D42" s="7">
        <v>17170</v>
      </c>
      <c r="E42" s="7">
        <v>15030</v>
      </c>
      <c r="F42" s="7">
        <v>11185</v>
      </c>
      <c r="G42" s="7">
        <v>3620</v>
      </c>
      <c r="H42" s="7">
        <v>1660</v>
      </c>
      <c r="I42" s="7">
        <v>1150</v>
      </c>
      <c r="J42" s="13">
        <v>102000</v>
      </c>
      <c r="K42" s="9">
        <f t="shared" si="13"/>
        <v>104370</v>
      </c>
      <c r="L42" s="9">
        <f t="shared" si="14"/>
        <v>120190</v>
      </c>
      <c r="M42" s="9">
        <f t="shared" si="15"/>
        <v>217935</v>
      </c>
      <c r="N42" s="9">
        <f t="shared" si="16"/>
        <v>385882.5</v>
      </c>
      <c r="O42" s="9">
        <f t="shared" si="17"/>
        <v>269690</v>
      </c>
      <c r="P42" s="9">
        <f t="shared" si="18"/>
        <v>289670</v>
      </c>
      <c r="Q42" s="9">
        <f t="shared" si="19"/>
        <v>0</v>
      </c>
      <c r="R42" s="13">
        <v>102000</v>
      </c>
    </row>
    <row r="43" spans="1:18" x14ac:dyDescent="0.25">
      <c r="A43" s="5" t="s">
        <v>33</v>
      </c>
      <c r="B43" s="27">
        <v>0.9</v>
      </c>
      <c r="C43" s="12">
        <v>129610</v>
      </c>
      <c r="D43" s="7">
        <v>26280</v>
      </c>
      <c r="E43" s="7">
        <v>10850</v>
      </c>
      <c r="F43" s="7">
        <v>4735</v>
      </c>
      <c r="G43" s="7">
        <v>1330</v>
      </c>
      <c r="H43" s="7">
        <v>725</v>
      </c>
      <c r="I43" s="7">
        <v>490</v>
      </c>
      <c r="J43" s="13">
        <v>174020</v>
      </c>
      <c r="K43" s="9">
        <f t="shared" si="13"/>
        <v>259220</v>
      </c>
      <c r="L43" s="9">
        <f t="shared" si="14"/>
        <v>183960</v>
      </c>
      <c r="M43" s="9">
        <f t="shared" si="15"/>
        <v>157325</v>
      </c>
      <c r="N43" s="9">
        <f t="shared" si="16"/>
        <v>163357.5</v>
      </c>
      <c r="O43" s="9">
        <f t="shared" si="17"/>
        <v>99085</v>
      </c>
      <c r="P43" s="9">
        <f t="shared" si="18"/>
        <v>126512.5</v>
      </c>
      <c r="Q43" s="9">
        <f t="shared" si="19"/>
        <v>0</v>
      </c>
      <c r="R43" s="13">
        <v>174020</v>
      </c>
    </row>
    <row r="44" spans="1:18" x14ac:dyDescent="0.25">
      <c r="A44" s="14" t="s">
        <v>9</v>
      </c>
      <c r="C44" s="15">
        <v>2125520</v>
      </c>
      <c r="D44" s="16">
        <v>306475</v>
      </c>
      <c r="E44" s="16">
        <v>152985</v>
      </c>
      <c r="F44" s="16">
        <v>80975</v>
      </c>
      <c r="G44" s="16">
        <v>26940</v>
      </c>
      <c r="H44" s="16">
        <v>15060</v>
      </c>
      <c r="I44" s="16">
        <v>10480</v>
      </c>
      <c r="J44" s="17">
        <v>2718435</v>
      </c>
      <c r="K44" s="9">
        <f t="shared" si="13"/>
        <v>4251040</v>
      </c>
      <c r="L44" s="9">
        <f t="shared" si="14"/>
        <v>2145325</v>
      </c>
      <c r="M44" s="9">
        <f t="shared" si="15"/>
        <v>2218282.5</v>
      </c>
      <c r="N44" s="9">
        <f t="shared" si="16"/>
        <v>2793637.5</v>
      </c>
      <c r="O44" s="9">
        <f t="shared" si="17"/>
        <v>2007030</v>
      </c>
      <c r="P44" s="9">
        <f t="shared" si="18"/>
        <v>2627970</v>
      </c>
      <c r="Q44" s="9">
        <f t="shared" si="19"/>
        <v>0</v>
      </c>
      <c r="R44" s="17">
        <v>2718435</v>
      </c>
    </row>
    <row r="45" spans="1:18" x14ac:dyDescent="0.25">
      <c r="C45" s="234">
        <v>0</v>
      </c>
      <c r="D45" s="235">
        <v>5</v>
      </c>
      <c r="E45" s="235">
        <v>10</v>
      </c>
      <c r="F45" s="235">
        <v>20</v>
      </c>
      <c r="G45" s="235">
        <v>50</v>
      </c>
      <c r="H45" s="235">
        <v>100</v>
      </c>
    </row>
    <row r="46" spans="1:18" x14ac:dyDescent="0.25">
      <c r="C46" s="234">
        <v>4</v>
      </c>
      <c r="D46" s="235">
        <v>9</v>
      </c>
      <c r="E46" s="235">
        <v>19</v>
      </c>
      <c r="F46" s="235">
        <v>49</v>
      </c>
      <c r="G46" s="235">
        <v>99</v>
      </c>
      <c r="H46" s="235">
        <v>249</v>
      </c>
    </row>
  </sheetData>
  <mergeCells count="9">
    <mergeCell ref="AO1:AO3"/>
    <mergeCell ref="C25:J25"/>
    <mergeCell ref="C2:G2"/>
    <mergeCell ref="H2:R2"/>
    <mergeCell ref="H1:R1"/>
    <mergeCell ref="S1:AC1"/>
    <mergeCell ref="S2:AC2"/>
    <mergeCell ref="AD1:AN1"/>
    <mergeCell ref="AD2:AN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12D48FD714BA429D1A233797B227A8" ma:contentTypeVersion="13" ma:contentTypeDescription="Create a new document." ma:contentTypeScope="" ma:versionID="9ce31006dd040602155b4625f092baf7">
  <xsd:schema xmlns:xsd="http://www.w3.org/2001/XMLSchema" xmlns:xs="http://www.w3.org/2001/XMLSchema" xmlns:p="http://schemas.microsoft.com/office/2006/metadata/properties" xmlns:ns3="fed0414f-9f51-401e-827b-a8c57b0555b9" xmlns:ns4="db0645f4-2af9-4dce-b774-fa0c19e05152" targetNamespace="http://schemas.microsoft.com/office/2006/metadata/properties" ma:root="true" ma:fieldsID="0f8a07c78c901539b50b8c12bbc282b4" ns3:_="" ns4:_="">
    <xsd:import namespace="fed0414f-9f51-401e-827b-a8c57b0555b9"/>
    <xsd:import namespace="db0645f4-2af9-4dce-b774-fa0c19e0515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0414f-9f51-401e-827b-a8c57b0555b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0645f4-2af9-4dce-b774-fa0c19e0515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894D73-EC85-4B14-975B-E052B84D0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0414f-9f51-401e-827b-a8c57b0555b9"/>
    <ds:schemaRef ds:uri="db0645f4-2af9-4dce-b774-fa0c19e05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7D86E0-1B19-4732-A597-C42569997748}">
  <ds:schemaRefs>
    <ds:schemaRef ds:uri="http://schemas.microsoft.com/sharepoint/v3/contenttype/forms"/>
  </ds:schemaRefs>
</ds:datastoreItem>
</file>

<file path=customXml/itemProps3.xml><?xml version="1.0" encoding="utf-8"?>
<ds:datastoreItem xmlns:ds="http://schemas.openxmlformats.org/officeDocument/2006/customXml" ds:itemID="{A80C6B6E-57A5-4DDD-91D8-D21990B92CC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TotalTurnover</vt:lpstr>
      <vt:lpstr>ASLTable 12</vt:lpstr>
      <vt:lpstr>Debtburdenpercent</vt:lpstr>
      <vt:lpstr>ASLTable 13</vt:lpstr>
      <vt:lpstr>BPETable 5</vt:lpstr>
      <vt:lpstr>IoT2017</vt:lpstr>
      <vt:lpstr>IoT2016</vt:lpstr>
      <vt:lpstr>SMEoutputshareOld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Alistair Milne</dc:creator>
  <cp:lastModifiedBy>Alistair Milne</cp:lastModifiedBy>
  <dcterms:created xsi:type="dcterms:W3CDTF">2020-04-07T06:52:46Z</dcterms:created>
  <dcterms:modified xsi:type="dcterms:W3CDTF">2020-04-13T21:00:57Z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0x0101006F12D48FD714BA429D1A233797B227A8</vt:lpwstr>
  </property>
</Properties>
</file>